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5.xml" ContentType="application/vnd.openxmlformats-officedocument.drawing+xml"/>
  <Override PartName="/xl/charts/chart2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6.xml" ContentType="application/vnd.openxmlformats-officedocument.drawing+xml"/>
  <Override PartName="/xl/charts/chart2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8.xml" ContentType="application/vnd.openxmlformats-officedocument.drawing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9.xml" ContentType="application/vnd.openxmlformats-officedocument.drawing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23.xml" ContentType="application/vnd.openxmlformats-officedocument.drawing+xml"/>
  <Override PartName="/xl/charts/chart4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4.xml" ContentType="application/vnd.openxmlformats-officedocument.drawing+xml"/>
  <Override PartName="/xl/charts/chart4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5.xml" ContentType="application/vnd.openxmlformats-officedocument.drawing+xml"/>
  <Override PartName="/xl/charts/chart4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6.xml" ContentType="application/vnd.openxmlformats-officedocument.drawing+xml"/>
  <Override PartName="/xl/charts/chart4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27.xml" ContentType="application/vnd.openxmlformats-officedocument.drawing+xml"/>
  <Override PartName="/xl/charts/chart44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28.xml" ContentType="application/vnd.openxmlformats-officedocument.drawing+xml"/>
  <Override PartName="/xl/charts/chart4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9.xml" ContentType="application/vnd.openxmlformats-officedocument.drawing+xml"/>
  <Override PartName="/xl/charts/chart46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30.xml" ContentType="application/vnd.openxmlformats-officedocument.drawing+xml"/>
  <Override PartName="/xl/charts/chart47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48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33.xml" ContentType="application/vnd.openxmlformats-officedocument.drawing+xml"/>
  <Override PartName="/xl/charts/chart49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34.xml" ContentType="application/vnd.openxmlformats-officedocument.drawing+xml"/>
  <Override PartName="/xl/charts/chart5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35.xml" ContentType="application/vnd.openxmlformats-officedocument.drawing+xml"/>
  <Override PartName="/xl/charts/chart51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36.xml" ContentType="application/vnd.openxmlformats-officedocument.drawing+xml"/>
  <Override PartName="/xl/charts/chart52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53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39.xml" ContentType="application/vnd.openxmlformats-officedocument.drawing+xml"/>
  <Override PartName="/xl/charts/chart54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0.xml" ContentType="application/vnd.openxmlformats-officedocument.drawing+xml"/>
  <Override PartName="/xl/charts/chart55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41.xml" ContentType="application/vnd.openxmlformats-officedocument.drawing+xml"/>
  <Override PartName="/xl/charts/chart56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42.xml" ContentType="application/vnd.openxmlformats-officedocument.drawing+xml"/>
  <Override PartName="/xl/charts/chart5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43.xml" ContentType="application/vnd.openxmlformats-officedocument.drawing+xml"/>
  <Override PartName="/xl/charts/chart58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44.xml" ContentType="application/vnd.openxmlformats-officedocument.drawing+xml"/>
  <Override PartName="/xl/charts/chart59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45.xml" ContentType="application/vnd.openxmlformats-officedocument.drawing+xml"/>
  <Override PartName="/xl/charts/chart60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46.xml" ContentType="application/vnd.openxmlformats-officedocument.drawing+xml"/>
  <Override PartName="/xl/charts/chart61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47.xml" ContentType="application/vnd.openxmlformats-officedocument.drawing+xml"/>
  <Override PartName="/xl/charts/chart62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48.xml" ContentType="application/vnd.openxmlformats-officedocument.drawing+xml"/>
  <Override PartName="/xl/charts/chart63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4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49.xml" ContentType="application/vnd.openxmlformats-officedocument.drawing+xml"/>
  <Override PartName="/xl/charts/chart6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pivotTables/pivotTable1.xml" ContentType="application/vnd.openxmlformats-officedocument.spreadsheetml.pivotTable+xml"/>
  <Override PartName="/xl/drawings/drawing50.xml" ContentType="application/vnd.openxmlformats-officedocument.drawing+xml"/>
  <Override PartName="/xl/charts/chart6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51.xml" ContentType="application/vnd.openxmlformats-officedocument.drawing+xml"/>
  <Override PartName="/xl/charts/chart6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pivotTables/pivotTable2.xml" ContentType="application/vnd.openxmlformats-officedocument.spreadsheetml.pivotTable+xml"/>
  <Override PartName="/xl/drawings/drawing52.xml" ContentType="application/vnd.openxmlformats-officedocument.drawing+xml"/>
  <Override PartName="/xl/charts/chart69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70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pivotTables/pivotTable3.xml" ContentType="application/vnd.openxmlformats-officedocument.spreadsheetml.pivotTable+xml"/>
  <Override PartName="/xl/drawings/drawing53.xml" ContentType="application/vnd.openxmlformats-officedocument.drawing+xml"/>
  <Override PartName="/xl/charts/chart71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72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73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54.xml" ContentType="application/vnd.openxmlformats-officedocument.drawing+xml"/>
  <Override PartName="/xl/charts/chart74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55.xml" ContentType="application/vnd.openxmlformats-officedocument.drawing+xml"/>
  <Override PartName="/xl/charts/chart75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56.xml" ContentType="application/vnd.openxmlformats-officedocument.drawing+xml"/>
  <Override PartName="/xl/charts/chart76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nálisis y Gestión de Información\3. Reporte de Industria\2018\Reporte de industria final\"/>
    </mc:Choice>
  </mc:AlternateContent>
  <xr:revisionPtr revIDLastSave="0" documentId="10_ncr:100000_{3063B2A2-8074-4107-8B05-5E7A3C104E55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Gráfico 1" sheetId="7" r:id="rId1"/>
    <sheet name="Gráficos 2, 3, 4 y 5" sheetId="4" r:id="rId2"/>
    <sheet name="Gráficos 6 y 7" sheetId="5" r:id="rId3"/>
    <sheet name="Gráfica 8" sheetId="12" r:id="rId4"/>
    <sheet name="Gráfica 9" sheetId="13" r:id="rId5"/>
    <sheet name="Gráfica 10" sheetId="14" r:id="rId6"/>
    <sheet name="Gráfica 11" sheetId="15" r:id="rId7"/>
    <sheet name="Gráfica 12" sheetId="16" r:id="rId8"/>
    <sheet name="Gráfica 13" sheetId="17" r:id="rId9"/>
    <sheet name="Gráfica 14 y 15" sheetId="18" r:id="rId10"/>
    <sheet name="Gráfica 16, 17 y 18" sheetId="19" r:id="rId11"/>
    <sheet name="Gráfica 19" sheetId="20" r:id="rId12"/>
    <sheet name="Gráfica 20" sheetId="21" r:id="rId13"/>
    <sheet name="Gráfica 21 y Tabla 1" sheetId="22" r:id="rId14"/>
    <sheet name="Gráfica 22 y 23" sheetId="23" r:id="rId15"/>
    <sheet name="Gráfica 24, 25 y 26" sheetId="24" r:id="rId16"/>
    <sheet name="Gráfica 27 y Tabla 2" sheetId="25" r:id="rId17"/>
    <sheet name="Gráfica 28 y 29" sheetId="26" r:id="rId18"/>
    <sheet name="Caja 1. Portabilidad Numérica" sheetId="29" r:id="rId19"/>
    <sheet name="Gráfica 30" sheetId="30" r:id="rId20"/>
    <sheet name="Gráfica 31" sheetId="31" r:id="rId21"/>
    <sheet name="Gráfica 32" sheetId="32" r:id="rId22"/>
    <sheet name="Gráfica 33" sheetId="33" r:id="rId23"/>
    <sheet name="Gráfica 34" sheetId="34" r:id="rId24"/>
    <sheet name="Tabla 3" sheetId="35" r:id="rId25"/>
    <sheet name="Gráfica 35" sheetId="36" r:id="rId26"/>
    <sheet name="Gráfica 36" sheetId="37" r:id="rId27"/>
    <sheet name="Gráfica 37" sheetId="38" r:id="rId28"/>
    <sheet name="Tabla 4" sheetId="39" r:id="rId29"/>
    <sheet name="Gráfica 38" sheetId="41" r:id="rId30"/>
    <sheet name="Gráfica 39" sheetId="40" r:id="rId31"/>
    <sheet name="Gráfica 40" sheetId="42" r:id="rId32"/>
    <sheet name="Gráfica 41" sheetId="43" r:id="rId33"/>
    <sheet name="Tabla 5" sheetId="44" r:id="rId34"/>
    <sheet name="Gráfica 42" sheetId="45" r:id="rId35"/>
    <sheet name="Gráfica 43" sheetId="46" r:id="rId36"/>
    <sheet name="Tabla 6" sheetId="47" r:id="rId37"/>
    <sheet name="Gráfica 44" sheetId="48" r:id="rId38"/>
    <sheet name="Gráfica 45" sheetId="49" r:id="rId39"/>
    <sheet name="Tabla 7" sheetId="50" r:id="rId40"/>
    <sheet name="Gráfica 46" sheetId="51" r:id="rId41"/>
    <sheet name="Tabla 8" sheetId="52" r:id="rId42"/>
    <sheet name="Gráfica 47" sheetId="53" r:id="rId43"/>
    <sheet name="Tabla 9" sheetId="54" r:id="rId44"/>
    <sheet name="Tabla 10" sheetId="55" r:id="rId45"/>
    <sheet name="Gráfica 48" sheetId="56" r:id="rId46"/>
    <sheet name="Caja 2 Gráfica 1" sheetId="57" r:id="rId47"/>
    <sheet name="Caja 2 Tabla 1" sheetId="58" r:id="rId48"/>
    <sheet name="Caja 2 Gráfica 2" sheetId="59" r:id="rId49"/>
    <sheet name="Tabla 11" sheetId="66" r:id="rId50"/>
    <sheet name="Gráfica 49" sheetId="67" r:id="rId51"/>
    <sheet name="Gráfica 50" sheetId="68" r:id="rId52"/>
    <sheet name="Gráfica 51" sheetId="69" r:id="rId53"/>
    <sheet name="Gráfica 52" sheetId="70" r:id="rId54"/>
    <sheet name="Gráfica 53" sheetId="71" r:id="rId55"/>
    <sheet name="Gráfica 54" sheetId="72" r:id="rId56"/>
    <sheet name="Gráfica 55 " sheetId="73" r:id="rId57"/>
    <sheet name="Tabla 12" sheetId="74" r:id="rId58"/>
    <sheet name="Gráfica 56" sheetId="75" r:id="rId59"/>
    <sheet name="Gráfica 57" sheetId="76" r:id="rId60"/>
    <sheet name="Gráfica 58" sheetId="77" r:id="rId61"/>
    <sheet name="Tabla 13" sheetId="78" r:id="rId62"/>
    <sheet name="Gráfica 59" sheetId="79" r:id="rId63"/>
    <sheet name="Gráfica 60" sheetId="80" r:id="rId64"/>
    <sheet name="Tabla 14" sheetId="81" r:id="rId65"/>
    <sheet name="Tabla 15" sheetId="82" r:id="rId66"/>
    <sheet name="Tabla 16" sheetId="83" r:id="rId67"/>
  </sheets>
  <definedNames>
    <definedName name="_xlnm._FilterDatabase" localSheetId="7" hidden="1">'Gráfica 12'!$G$1:$G$7</definedName>
    <definedName name="_xlnm._FilterDatabase" localSheetId="20" hidden="1">'Gráfica 31'!$G$1:$G$7</definedName>
    <definedName name="_ftn1" localSheetId="17">'Gráfica 28 y 29'!$L$5</definedName>
    <definedName name="_ftn1" localSheetId="36">'Tabla 6'!$A$5</definedName>
    <definedName name="_ftnref1" localSheetId="17">'Gráfica 28 y 29'!#REF!</definedName>
    <definedName name="_ftnref1" localSheetId="36">'Tabla 6'!$A$1</definedName>
    <definedName name="_Ref479672480" localSheetId="21">'Gráfica 32'!$H$2</definedName>
    <definedName name="_Ref479772480" localSheetId="44">'Tabla 10'!$A$1</definedName>
    <definedName name="_Ref483117698" localSheetId="47">'Caja 2 Tabla 1'!#REF!</definedName>
    <definedName name="_Ref511911639" localSheetId="4">'Gráfica 9'!$K$1</definedName>
    <definedName name="_Ref512103753" localSheetId="11">'Gráfica 19'!$I$35</definedName>
    <definedName name="_Ref512116263" localSheetId="16">'Gráfica 27 y Tabla 2'!$M$20</definedName>
    <definedName name="_Ref512173133" localSheetId="8">'Gráfica 13'!$B$16</definedName>
    <definedName name="_Ref512173133" localSheetId="11">'Gráfica 19'!$J$1</definedName>
    <definedName name="_Ref512231288" localSheetId="9">'Gráfica 14 y 15'!$J$1</definedName>
    <definedName name="_Ref512506395" localSheetId="23">'Gráfica 34'!$K$2</definedName>
    <definedName name="_Ref512508608" localSheetId="24">'Tabla 3'!$A$1</definedName>
    <definedName name="_Ref512527133" localSheetId="26">'Gráfica 36'!$E$1</definedName>
    <definedName name="_Ref512529881" localSheetId="27">'Gráfica 37'!$E$9</definedName>
    <definedName name="_Ref513036854" localSheetId="66">'Tabla 16'!$C$2</definedName>
    <definedName name="_Ref513117249" localSheetId="17">'Gráfica 28 y 29'!#REF!</definedName>
    <definedName name="_Ref513457729" localSheetId="14">'Gráfica 22 y 23'!$U$1</definedName>
    <definedName name="_Ref513628190" localSheetId="10">'Gráfica 16, 17 y 18'!$T$2</definedName>
    <definedName name="_Ref513756899" localSheetId="62">'Gráfica 59'!#REF!</definedName>
    <definedName name="_Ref513756899" localSheetId="63">'Gráfica 60'!#REF!</definedName>
    <definedName name="_Ref513756899" localSheetId="61">'Tabla 13'!$A$3</definedName>
    <definedName name="_Ref513756899" localSheetId="64">'Tabla 14'!#REF!</definedName>
    <definedName name="_Ref513760617" localSheetId="65">'Tabla 15'!$B$1</definedName>
    <definedName name="_Ref513787010" localSheetId="7">'Gráfica 12'!$B$50</definedName>
    <definedName name="_Ref514432519" localSheetId="53">'Gráfica 52'!$D$6</definedName>
    <definedName name="_Ref514436068" localSheetId="55">'Gráfica 54'!$D$21</definedName>
    <definedName name="_Ref514438146" localSheetId="56">'Gráfica 55 '!#REF!</definedName>
    <definedName name="_Ref514438146" localSheetId="57">'Tabla 12'!$A$21</definedName>
    <definedName name="_Ref514439840" localSheetId="60">'Gráfica 58'!$D$2</definedName>
    <definedName name="_Ref514617818" localSheetId="16">'Gráfica 27 y Tabla 2'!$G$3</definedName>
    <definedName name="_Ref514617920" localSheetId="17">'Gráfica 28 y 29'!$E$2</definedName>
    <definedName name="_Ref514675101" localSheetId="13">'Gráfica 21 y Tabla 1'!$L$1</definedName>
    <definedName name="_Ref514675236" localSheetId="14">'Gráfica 22 y 23'!$M$1</definedName>
    <definedName name="_Ref514684175" localSheetId="15">'Gráfica 24, 25 y 26'!$AB$1</definedName>
    <definedName name="_Ref516152123" localSheetId="43">'Tabla 9'!$A$1</definedName>
    <definedName name="_Ref516562306" localSheetId="12">'Gráfica 20'!$A$15</definedName>
    <definedName name="_Ref516562792" localSheetId="13">'Gráfica 21 y Tabla 1'!$M$21</definedName>
    <definedName name="_Ref517104107" localSheetId="20">'Gráfica 31'!$E$30</definedName>
    <definedName name="_Ref517253970" localSheetId="22">'Gráfica 33'!$E$1</definedName>
    <definedName name="_Toc485206986" localSheetId="58">'Gráfica 56'!$D$27</definedName>
    <definedName name="_Toc485206990" localSheetId="63">'Gráfica 60'!$C$25</definedName>
    <definedName name="_Toc485207020" localSheetId="64">'Tabla 14'!$A$45</definedName>
    <definedName name="_Toc518979631" localSheetId="5">'Gráfica 10'!$H$1</definedName>
    <definedName name="_Toc518979687" localSheetId="36">'Tabla 6'!$A$1</definedName>
  </definedNames>
  <calcPr calcId="179017" concurrentCalc="0"/>
  <pivotCaches>
    <pivotCache cacheId="1" r:id="rId68"/>
    <pivotCache cacheId="2" r:id="rId69"/>
  </pivotCaches>
</workbook>
</file>

<file path=xl/calcChain.xml><?xml version="1.0" encoding="utf-8"?>
<calcChain xmlns="http://schemas.openxmlformats.org/spreadsheetml/2006/main">
  <c r="B20" i="59" l="1"/>
  <c r="C20" i="59"/>
  <c r="D20" i="59"/>
  <c r="E20" i="59"/>
  <c r="F20" i="59"/>
  <c r="G20" i="59"/>
  <c r="B7" i="37"/>
  <c r="C7" i="37"/>
  <c r="D7" i="37"/>
  <c r="B25" i="36"/>
  <c r="C25" i="36"/>
  <c r="F4" i="23"/>
  <c r="G4" i="23"/>
  <c r="F5" i="23"/>
  <c r="G5" i="23"/>
  <c r="E5" i="23"/>
  <c r="E4" i="23"/>
  <c r="F6" i="23"/>
  <c r="G6" i="23"/>
  <c r="E6" i="23"/>
  <c r="F7" i="23"/>
  <c r="G7" i="23"/>
  <c r="E7" i="23"/>
  <c r="F8" i="23"/>
  <c r="G8" i="23"/>
  <c r="E8" i="23"/>
  <c r="F9" i="23"/>
  <c r="G9" i="23"/>
  <c r="E9" i="23"/>
  <c r="F10" i="23"/>
  <c r="G10" i="23"/>
  <c r="E10" i="23"/>
  <c r="F11" i="23"/>
  <c r="G11" i="23"/>
  <c r="E11" i="23"/>
  <c r="F12" i="23"/>
  <c r="G12" i="23"/>
  <c r="E12" i="23"/>
  <c r="F13" i="23"/>
  <c r="G13" i="23"/>
  <c r="E13" i="23"/>
  <c r="F14" i="23"/>
  <c r="G14" i="23"/>
  <c r="E14" i="23"/>
  <c r="F15" i="23"/>
  <c r="G15" i="23"/>
  <c r="E15" i="23"/>
  <c r="C35" i="18"/>
  <c r="E63" i="18"/>
  <c r="D63" i="18"/>
  <c r="E49" i="18"/>
  <c r="D49" i="18"/>
  <c r="D24" i="18"/>
  <c r="E24" i="18"/>
  <c r="D25" i="18"/>
  <c r="E25" i="18"/>
  <c r="D26" i="18"/>
  <c r="E26" i="18"/>
  <c r="D27" i="18"/>
  <c r="E27" i="18"/>
  <c r="D28" i="18"/>
  <c r="E28" i="18"/>
  <c r="D29" i="18"/>
  <c r="E29" i="18"/>
  <c r="D30" i="18"/>
  <c r="E30" i="18"/>
  <c r="D31" i="18"/>
  <c r="E31" i="18"/>
  <c r="D32" i="18"/>
  <c r="E32" i="18"/>
  <c r="D33" i="18"/>
  <c r="E33" i="18"/>
  <c r="D34" i="18"/>
  <c r="E34" i="18"/>
  <c r="B35" i="18"/>
  <c r="G2" i="17"/>
  <c r="E10" i="83"/>
  <c r="G10" i="83"/>
  <c r="D10" i="83"/>
  <c r="C10" i="83"/>
  <c r="F9" i="83"/>
  <c r="G8" i="83"/>
  <c r="F8" i="83"/>
  <c r="F7" i="83"/>
  <c r="G6" i="83"/>
  <c r="F6" i="83"/>
  <c r="F5" i="83"/>
  <c r="G9" i="82"/>
  <c r="F9" i="82"/>
  <c r="E9" i="82"/>
  <c r="G7" i="82"/>
  <c r="D9" i="82"/>
  <c r="C9" i="82"/>
  <c r="G8" i="82"/>
  <c r="F8" i="82"/>
  <c r="F7" i="82"/>
  <c r="G6" i="82"/>
  <c r="F6" i="82"/>
  <c r="F5" i="82"/>
  <c r="G4" i="82"/>
  <c r="F4" i="82"/>
  <c r="D52" i="81"/>
  <c r="F52" i="81"/>
  <c r="C52" i="81"/>
  <c r="B52" i="81"/>
  <c r="E51" i="81"/>
  <c r="F50" i="81"/>
  <c r="E50" i="81"/>
  <c r="E49" i="81"/>
  <c r="F48" i="81"/>
  <c r="E48" i="81"/>
  <c r="E47" i="81"/>
  <c r="D17" i="81"/>
  <c r="D16" i="81"/>
  <c r="D15" i="81"/>
  <c r="D14" i="81"/>
  <c r="D13" i="81"/>
  <c r="D12" i="81"/>
  <c r="D11" i="81"/>
  <c r="D10" i="81"/>
  <c r="D9" i="81"/>
  <c r="D8" i="81"/>
  <c r="D7" i="81"/>
  <c r="D6" i="81"/>
  <c r="D17" i="80"/>
  <c r="D16" i="80"/>
  <c r="D15" i="80"/>
  <c r="D14" i="80"/>
  <c r="D13" i="80"/>
  <c r="D12" i="80"/>
  <c r="D11" i="80"/>
  <c r="D10" i="80"/>
  <c r="D9" i="80"/>
  <c r="D8" i="80"/>
  <c r="D7" i="80"/>
  <c r="D6" i="80"/>
  <c r="D17" i="79"/>
  <c r="D16" i="79"/>
  <c r="D15" i="79"/>
  <c r="D14" i="79"/>
  <c r="D13" i="79"/>
  <c r="D12" i="79"/>
  <c r="D11" i="79"/>
  <c r="D10" i="79"/>
  <c r="D9" i="79"/>
  <c r="D8" i="79"/>
  <c r="D7" i="79"/>
  <c r="D6" i="79"/>
  <c r="D10" i="78"/>
  <c r="F10" i="78"/>
  <c r="F9" i="78"/>
  <c r="E9" i="78"/>
  <c r="E8" i="78"/>
  <c r="F7" i="78"/>
  <c r="E7" i="78"/>
  <c r="F6" i="78"/>
  <c r="E6" i="78"/>
  <c r="F5" i="78"/>
  <c r="E5" i="78"/>
  <c r="C34" i="75"/>
  <c r="B34" i="75"/>
  <c r="C33" i="75"/>
  <c r="B33" i="75"/>
  <c r="C32" i="75"/>
  <c r="B32" i="75"/>
  <c r="C13" i="75"/>
  <c r="C14" i="75"/>
  <c r="C12" i="75"/>
  <c r="D29" i="74"/>
  <c r="F29" i="74"/>
  <c r="F28" i="74"/>
  <c r="E28" i="74"/>
  <c r="F27" i="74"/>
  <c r="E27" i="74"/>
  <c r="F26" i="74"/>
  <c r="E26" i="74"/>
  <c r="F25" i="74"/>
  <c r="E25" i="74"/>
  <c r="F24" i="74"/>
  <c r="E24" i="74"/>
  <c r="F23" i="74"/>
  <c r="E23" i="74"/>
  <c r="D16" i="74"/>
  <c r="D15" i="74"/>
  <c r="D14" i="74"/>
  <c r="D13" i="74"/>
  <c r="D12" i="74"/>
  <c r="D11" i="74"/>
  <c r="D10" i="74"/>
  <c r="D9" i="74"/>
  <c r="D8" i="74"/>
  <c r="D7" i="74"/>
  <c r="D6" i="74"/>
  <c r="D5" i="74"/>
  <c r="D16" i="73"/>
  <c r="D15" i="73"/>
  <c r="D14" i="73"/>
  <c r="D13" i="73"/>
  <c r="D12" i="73"/>
  <c r="D11" i="73"/>
  <c r="D10" i="73"/>
  <c r="D9" i="73"/>
  <c r="D8" i="73"/>
  <c r="D7" i="73"/>
  <c r="D6" i="73"/>
  <c r="D5" i="73"/>
  <c r="C16" i="72"/>
  <c r="B16" i="72"/>
  <c r="D18" i="71"/>
  <c r="C18" i="71"/>
  <c r="D17" i="71"/>
  <c r="C17" i="71"/>
  <c r="D16" i="71"/>
  <c r="C16" i="71"/>
  <c r="D15" i="71"/>
  <c r="C15" i="71"/>
  <c r="D14" i="71"/>
  <c r="C14" i="71"/>
  <c r="C13" i="71"/>
  <c r="D4" i="70"/>
  <c r="C3" i="70"/>
  <c r="B3" i="70"/>
  <c r="D3" i="70"/>
  <c r="D2" i="70"/>
  <c r="D15" i="69"/>
  <c r="D14" i="69"/>
  <c r="D13" i="69"/>
  <c r="D12" i="69"/>
  <c r="D11" i="69"/>
  <c r="D10" i="69"/>
  <c r="D9" i="69"/>
  <c r="D8" i="69"/>
  <c r="D7" i="69"/>
  <c r="D6" i="69"/>
  <c r="D5" i="69"/>
  <c r="D4" i="69"/>
  <c r="G9" i="83"/>
  <c r="G5" i="83"/>
  <c r="G7" i="83"/>
  <c r="F10" i="83"/>
  <c r="G5" i="82"/>
  <c r="F47" i="81"/>
  <c r="F49" i="81"/>
  <c r="F51" i="81"/>
  <c r="E52" i="81"/>
  <c r="F8" i="78"/>
  <c r="E10" i="78"/>
  <c r="E29" i="74"/>
  <c r="D16" i="59"/>
  <c r="C16" i="59"/>
  <c r="D47" i="59"/>
  <c r="D8" i="59"/>
  <c r="D17" i="59"/>
  <c r="D29" i="59"/>
  <c r="F16" i="59"/>
  <c r="E16" i="59"/>
  <c r="E28" i="59"/>
  <c r="D28" i="59"/>
  <c r="G15" i="59"/>
  <c r="G27" i="59"/>
  <c r="F15" i="59"/>
  <c r="F27" i="59"/>
  <c r="D15" i="59"/>
  <c r="B15" i="59"/>
  <c r="B27" i="59"/>
  <c r="F14" i="59"/>
  <c r="D14" i="59"/>
  <c r="B14" i="59"/>
  <c r="B26" i="59"/>
  <c r="F13" i="59"/>
  <c r="D13" i="59"/>
  <c r="B13" i="59"/>
  <c r="B25" i="59"/>
  <c r="F12" i="59"/>
  <c r="D12" i="59"/>
  <c r="D24" i="59"/>
  <c r="B12" i="59"/>
  <c r="B24" i="59"/>
  <c r="G11" i="59"/>
  <c r="G23" i="59"/>
  <c r="F11" i="59"/>
  <c r="F23" i="59"/>
  <c r="D11" i="59"/>
  <c r="C11" i="59"/>
  <c r="D42" i="59"/>
  <c r="B11" i="59"/>
  <c r="B23" i="59"/>
  <c r="F8" i="59"/>
  <c r="F17" i="59"/>
  <c r="F29" i="59"/>
  <c r="E15" i="59"/>
  <c r="C15" i="59"/>
  <c r="G14" i="59"/>
  <c r="E14" i="59"/>
  <c r="C14" i="59"/>
  <c r="G13" i="59"/>
  <c r="E13" i="59"/>
  <c r="C13" i="59"/>
  <c r="G12" i="59"/>
  <c r="E12" i="59"/>
  <c r="C12" i="59"/>
  <c r="E8" i="59"/>
  <c r="E17" i="59"/>
  <c r="E29" i="59"/>
  <c r="G20" i="58"/>
  <c r="F20" i="58"/>
  <c r="E20" i="58"/>
  <c r="D20" i="58"/>
  <c r="C20" i="58"/>
  <c r="W9" i="58"/>
  <c r="U9" i="58"/>
  <c r="T9" i="58"/>
  <c r="Q9" i="58"/>
  <c r="N9" i="58"/>
  <c r="K9" i="58"/>
  <c r="Y9" i="58"/>
  <c r="V9" i="58"/>
  <c r="S9" i="58"/>
  <c r="P9" i="58"/>
  <c r="M9" i="58"/>
  <c r="P8" i="58"/>
  <c r="Y8" i="58"/>
  <c r="V8" i="58"/>
  <c r="S8" i="58"/>
  <c r="M8" i="58"/>
  <c r="Y7" i="58"/>
  <c r="M7" i="58"/>
  <c r="V7" i="58"/>
  <c r="S7" i="58"/>
  <c r="P7" i="58"/>
  <c r="V6" i="58"/>
  <c r="Y6" i="58"/>
  <c r="S6" i="58"/>
  <c r="P6" i="58"/>
  <c r="M6" i="58"/>
  <c r="S5" i="58"/>
  <c r="Y5" i="58"/>
  <c r="V5" i="58"/>
  <c r="P5" i="58"/>
  <c r="M5" i="58"/>
  <c r="P4" i="58"/>
  <c r="Y4" i="58"/>
  <c r="F10" i="58"/>
  <c r="S4" i="58"/>
  <c r="M4" i="58"/>
  <c r="Y3" i="58"/>
  <c r="M3" i="58"/>
  <c r="H10" i="58"/>
  <c r="G10" i="58"/>
  <c r="V3" i="58"/>
  <c r="E10" i="58"/>
  <c r="D10" i="58"/>
  <c r="C10" i="58"/>
  <c r="W1" i="58"/>
  <c r="T1" i="58"/>
  <c r="Q1" i="58"/>
  <c r="N1" i="58"/>
  <c r="K1" i="58"/>
  <c r="F17" i="57"/>
  <c r="E17" i="57"/>
  <c r="D17" i="57"/>
  <c r="C17" i="57"/>
  <c r="B17" i="57"/>
  <c r="F16" i="57"/>
  <c r="E16" i="57"/>
  <c r="D16" i="57"/>
  <c r="C16" i="57"/>
  <c r="B16" i="57"/>
  <c r="F15" i="57"/>
  <c r="E15" i="57"/>
  <c r="D15" i="57"/>
  <c r="C15" i="57"/>
  <c r="B15" i="57"/>
  <c r="F14" i="57"/>
  <c r="E14" i="57"/>
  <c r="D14" i="57"/>
  <c r="C14" i="57"/>
  <c r="B14" i="57"/>
  <c r="F13" i="57"/>
  <c r="E13" i="57"/>
  <c r="D13" i="57"/>
  <c r="C13" i="57"/>
  <c r="B13" i="57"/>
  <c r="F12" i="57"/>
  <c r="E12" i="57"/>
  <c r="D12" i="57"/>
  <c r="C12" i="57"/>
  <c r="B12" i="57"/>
  <c r="B16" i="59"/>
  <c r="C47" i="59"/>
  <c r="C23" i="59"/>
  <c r="C34" i="59"/>
  <c r="C42" i="59"/>
  <c r="C43" i="59"/>
  <c r="C24" i="59"/>
  <c r="C35" i="59"/>
  <c r="D43" i="59"/>
  <c r="G24" i="59"/>
  <c r="E25" i="59"/>
  <c r="C45" i="59"/>
  <c r="C26" i="59"/>
  <c r="C37" i="59"/>
  <c r="G26" i="59"/>
  <c r="E27" i="59"/>
  <c r="D46" i="59"/>
  <c r="B8" i="59"/>
  <c r="J2" i="59"/>
  <c r="D45" i="59"/>
  <c r="E24" i="59"/>
  <c r="C25" i="59"/>
  <c r="C36" i="59"/>
  <c r="C44" i="59"/>
  <c r="G25" i="59"/>
  <c r="E26" i="59"/>
  <c r="C27" i="59"/>
  <c r="C38" i="59"/>
  <c r="C46" i="59"/>
  <c r="D44" i="59"/>
  <c r="J4" i="59"/>
  <c r="B28" i="59"/>
  <c r="D23" i="59"/>
  <c r="D34" i="59"/>
  <c r="F24" i="59"/>
  <c r="D25" i="59"/>
  <c r="D36" i="59"/>
  <c r="F26" i="59"/>
  <c r="D27" i="59"/>
  <c r="D38" i="59"/>
  <c r="F28" i="59"/>
  <c r="C8" i="59"/>
  <c r="C17" i="59"/>
  <c r="C29" i="59"/>
  <c r="G8" i="59"/>
  <c r="E11" i="59"/>
  <c r="G16" i="59"/>
  <c r="C28" i="59"/>
  <c r="C39" i="59"/>
  <c r="F25" i="59"/>
  <c r="D26" i="59"/>
  <c r="D37" i="59"/>
  <c r="P3" i="58"/>
  <c r="S3" i="58"/>
  <c r="V4" i="58"/>
  <c r="G17" i="59"/>
  <c r="K6" i="59"/>
  <c r="K3" i="59"/>
  <c r="K2" i="59"/>
  <c r="K5" i="59"/>
  <c r="K4" i="59"/>
  <c r="D39" i="59"/>
  <c r="D35" i="59"/>
  <c r="J6" i="59"/>
  <c r="B17" i="59"/>
  <c r="B29" i="59"/>
  <c r="C31" i="59"/>
  <c r="J7" i="59"/>
  <c r="D31" i="59"/>
  <c r="K7" i="59"/>
  <c r="E23" i="59"/>
  <c r="G28" i="59"/>
  <c r="J5" i="59"/>
  <c r="J3" i="59"/>
  <c r="G29" i="59"/>
  <c r="B32" i="59"/>
  <c r="B31" i="59"/>
  <c r="E13" i="56"/>
  <c r="E12" i="56"/>
  <c r="E11" i="56"/>
  <c r="E10" i="56"/>
  <c r="E9" i="56"/>
  <c r="E8" i="56"/>
  <c r="E7" i="56"/>
  <c r="E6" i="56"/>
  <c r="E5" i="56"/>
  <c r="E4" i="56"/>
  <c r="E3" i="56"/>
  <c r="E2" i="56"/>
  <c r="F10" i="55"/>
  <c r="E10" i="55"/>
  <c r="F9" i="55"/>
  <c r="E9" i="55"/>
  <c r="F8" i="55"/>
  <c r="E8" i="55"/>
  <c r="F7" i="55"/>
  <c r="E7" i="55"/>
  <c r="F6" i="55"/>
  <c r="E6" i="55"/>
  <c r="F5" i="55"/>
  <c r="E5" i="55"/>
  <c r="F4" i="55"/>
  <c r="E4" i="55"/>
  <c r="F3" i="55"/>
  <c r="E3" i="55"/>
  <c r="F10" i="54"/>
  <c r="E10" i="54"/>
  <c r="F9" i="54"/>
  <c r="E9" i="54"/>
  <c r="F8" i="54"/>
  <c r="E8" i="54"/>
  <c r="F7" i="54"/>
  <c r="E7" i="54"/>
  <c r="F6" i="54"/>
  <c r="E6" i="54"/>
  <c r="F5" i="54"/>
  <c r="E5" i="54"/>
  <c r="F4" i="54"/>
  <c r="E4" i="54"/>
  <c r="F3" i="54"/>
  <c r="E3" i="54"/>
  <c r="E25" i="51"/>
  <c r="D25" i="51"/>
  <c r="C25" i="51"/>
  <c r="E24" i="51"/>
  <c r="D24" i="51"/>
  <c r="C24" i="51"/>
  <c r="E23" i="51"/>
  <c r="D23" i="51"/>
  <c r="C23" i="51"/>
  <c r="E22" i="51"/>
  <c r="D22" i="51"/>
  <c r="C22" i="51"/>
  <c r="J13" i="42"/>
  <c r="B40" i="39"/>
  <c r="E21" i="39"/>
  <c r="D21" i="39"/>
  <c r="C21" i="39"/>
  <c r="B21" i="39"/>
  <c r="E20" i="39"/>
  <c r="D20" i="39"/>
  <c r="C20" i="39"/>
  <c r="B20" i="39"/>
  <c r="E19" i="39"/>
  <c r="D19" i="39"/>
  <c r="C19" i="39"/>
  <c r="B19" i="39"/>
  <c r="E18" i="39"/>
  <c r="D18" i="39"/>
  <c r="C18" i="39"/>
  <c r="B18" i="39"/>
  <c r="E17" i="39"/>
  <c r="D17" i="39"/>
  <c r="C17" i="39"/>
  <c r="B17" i="39"/>
  <c r="E16" i="39"/>
  <c r="D16" i="39"/>
  <c r="C16" i="39"/>
  <c r="B16" i="39"/>
  <c r="E15" i="39"/>
  <c r="D15" i="39"/>
  <c r="C15" i="39"/>
  <c r="B15" i="39"/>
  <c r="E14" i="39"/>
  <c r="D14" i="39"/>
  <c r="C14" i="39"/>
  <c r="B14" i="39"/>
  <c r="K10" i="39"/>
  <c r="M9" i="39"/>
  <c r="L9" i="39"/>
  <c r="L8" i="39"/>
  <c r="L7" i="39"/>
  <c r="L6" i="39"/>
  <c r="L5" i="39"/>
  <c r="L4" i="39"/>
  <c r="L3" i="39"/>
  <c r="D15" i="38"/>
  <c r="B13" i="38"/>
  <c r="D12" i="38"/>
  <c r="D11" i="38"/>
  <c r="D7" i="38"/>
  <c r="D13" i="38"/>
  <c r="C7" i="38"/>
  <c r="C15" i="38"/>
  <c r="B7" i="38"/>
  <c r="B14" i="38"/>
  <c r="D13" i="37"/>
  <c r="C12" i="37"/>
  <c r="B11" i="37"/>
  <c r="F7" i="37"/>
  <c r="B12" i="37"/>
  <c r="C13" i="37"/>
  <c r="D14" i="37"/>
  <c r="F6" i="37"/>
  <c r="E6" i="37"/>
  <c r="F5" i="37"/>
  <c r="E5" i="37"/>
  <c r="F4" i="37"/>
  <c r="E4" i="37"/>
  <c r="F3" i="37"/>
  <c r="E3" i="37"/>
  <c r="F2" i="37"/>
  <c r="E2" i="37"/>
  <c r="C24" i="36"/>
  <c r="C23" i="36"/>
  <c r="C21" i="36"/>
  <c r="C20" i="36"/>
  <c r="C19" i="36"/>
  <c r="C17" i="36"/>
  <c r="C16" i="36"/>
  <c r="C15" i="36"/>
  <c r="B2" i="36"/>
  <c r="F10" i="35"/>
  <c r="E10" i="35"/>
  <c r="F9" i="35"/>
  <c r="E9" i="35"/>
  <c r="F8" i="35"/>
  <c r="E8" i="35"/>
  <c r="F7" i="35"/>
  <c r="E7" i="35"/>
  <c r="F6" i="35"/>
  <c r="E6" i="35"/>
  <c r="F5" i="35"/>
  <c r="E5" i="35"/>
  <c r="F4" i="35"/>
  <c r="E4" i="35"/>
  <c r="F3" i="35"/>
  <c r="E3" i="35"/>
  <c r="H34" i="34"/>
  <c r="H33" i="34"/>
  <c r="H32" i="34"/>
  <c r="H31" i="34"/>
  <c r="H30" i="34"/>
  <c r="H29" i="34"/>
  <c r="H28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H9" i="34"/>
  <c r="H8" i="34"/>
  <c r="H7" i="34"/>
  <c r="H6" i="34"/>
  <c r="H5" i="34"/>
  <c r="H4" i="34"/>
  <c r="H3" i="34"/>
  <c r="H2" i="34"/>
  <c r="D8" i="33"/>
  <c r="C8" i="33"/>
  <c r="B8" i="33"/>
  <c r="C8" i="31"/>
  <c r="B8" i="31"/>
  <c r="G9" i="30"/>
  <c r="G13" i="30"/>
  <c r="F9" i="30"/>
  <c r="F13" i="30"/>
  <c r="E9" i="30"/>
  <c r="E13" i="30"/>
  <c r="D9" i="30"/>
  <c r="C9" i="30"/>
  <c r="C13" i="30"/>
  <c r="B9" i="30"/>
  <c r="G8" i="30"/>
  <c r="G12" i="30"/>
  <c r="F8" i="30"/>
  <c r="F12" i="30"/>
  <c r="E8" i="30"/>
  <c r="E12" i="30"/>
  <c r="D8" i="30"/>
  <c r="D12" i="30"/>
  <c r="C8" i="30"/>
  <c r="C12" i="30"/>
  <c r="B8" i="30"/>
  <c r="G7" i="30"/>
  <c r="G11" i="30"/>
  <c r="F7" i="30"/>
  <c r="E7" i="30"/>
  <c r="E11" i="30"/>
  <c r="D7" i="30"/>
  <c r="C7" i="30"/>
  <c r="D11" i="30"/>
  <c r="B7" i="30"/>
  <c r="M4" i="39"/>
  <c r="M6" i="39"/>
  <c r="M8" i="39"/>
  <c r="L10" i="39"/>
  <c r="M10" i="39"/>
  <c r="M3" i="39"/>
  <c r="M5" i="39"/>
  <c r="M7" i="39"/>
  <c r="B12" i="38"/>
  <c r="C13" i="38"/>
  <c r="D14" i="38"/>
  <c r="C14" i="38"/>
  <c r="B11" i="38"/>
  <c r="C12" i="38"/>
  <c r="B15" i="38"/>
  <c r="C11" i="38"/>
  <c r="B10" i="37"/>
  <c r="C11" i="37"/>
  <c r="D12" i="37"/>
  <c r="B14" i="37"/>
  <c r="C10" i="37"/>
  <c r="D11" i="37"/>
  <c r="B13" i="37"/>
  <c r="C14" i="37"/>
  <c r="D10" i="37"/>
  <c r="C18" i="36"/>
  <c r="C22" i="36"/>
  <c r="F11" i="30"/>
  <c r="D13" i="30"/>
  <c r="C11" i="30"/>
  <c r="J32" i="29"/>
  <c r="J31" i="29"/>
  <c r="J30" i="29"/>
  <c r="J29" i="29"/>
  <c r="J28" i="29"/>
  <c r="J27" i="29"/>
  <c r="J26" i="29"/>
  <c r="L14" i="29"/>
  <c r="L10" i="29"/>
  <c r="L35" i="26"/>
  <c r="P32" i="26"/>
  <c r="P30" i="26"/>
  <c r="P26" i="26"/>
  <c r="P27" i="26"/>
  <c r="P31" i="26"/>
  <c r="O31" i="26"/>
  <c r="Q31" i="26"/>
  <c r="O30" i="26"/>
  <c r="P29" i="26"/>
  <c r="O29" i="26"/>
  <c r="Q29" i="26"/>
  <c r="P28" i="26"/>
  <c r="O28" i="26"/>
  <c r="Q28" i="26"/>
  <c r="O32" i="26"/>
  <c r="O27" i="26"/>
  <c r="O26" i="26"/>
  <c r="P25" i="26"/>
  <c r="O25" i="26"/>
  <c r="Q25" i="26"/>
  <c r="P24" i="26"/>
  <c r="O24" i="26"/>
  <c r="N28" i="26"/>
  <c r="N32" i="26"/>
  <c r="N31" i="26"/>
  <c r="N30" i="26"/>
  <c r="N24" i="26"/>
  <c r="N26" i="26"/>
  <c r="N25" i="26"/>
  <c r="N27" i="26"/>
  <c r="N29" i="26"/>
  <c r="D14" i="26"/>
  <c r="D13" i="26"/>
  <c r="D12" i="26"/>
  <c r="D11" i="26"/>
  <c r="D10" i="26"/>
  <c r="D9" i="26"/>
  <c r="D8" i="26"/>
  <c r="D7" i="26"/>
  <c r="D6" i="26"/>
  <c r="D5" i="26"/>
  <c r="D4" i="26"/>
  <c r="P29" i="25"/>
  <c r="P24" i="25"/>
  <c r="P31" i="25"/>
  <c r="P30" i="25"/>
  <c r="P25" i="25"/>
  <c r="O30" i="25"/>
  <c r="O29" i="25"/>
  <c r="P28" i="25"/>
  <c r="O28" i="25"/>
  <c r="P27" i="25"/>
  <c r="O27" i="25"/>
  <c r="O31" i="25"/>
  <c r="P26" i="25"/>
  <c r="O26" i="25"/>
  <c r="O25" i="25"/>
  <c r="O24" i="25"/>
  <c r="P23" i="25"/>
  <c r="O23" i="25"/>
  <c r="O32" i="25"/>
  <c r="N27" i="25"/>
  <c r="N31" i="25"/>
  <c r="N30" i="25"/>
  <c r="N29" i="25"/>
  <c r="N23" i="25"/>
  <c r="N25" i="25"/>
  <c r="N26" i="25"/>
  <c r="N24" i="25"/>
  <c r="N28" i="25"/>
  <c r="D15" i="25"/>
  <c r="D14" i="25"/>
  <c r="D13" i="25"/>
  <c r="D12" i="25"/>
  <c r="D11" i="25"/>
  <c r="D10" i="25"/>
  <c r="D9" i="25"/>
  <c r="D8" i="25"/>
  <c r="D7" i="25"/>
  <c r="D6" i="25"/>
  <c r="D5" i="25"/>
  <c r="D4" i="25"/>
  <c r="B14" i="24"/>
  <c r="B9" i="24"/>
  <c r="B8" i="24"/>
  <c r="B4" i="24"/>
  <c r="I49" i="24"/>
  <c r="H49" i="24"/>
  <c r="G49" i="24"/>
  <c r="G48" i="24"/>
  <c r="G47" i="24"/>
  <c r="G46" i="24"/>
  <c r="H46" i="24"/>
  <c r="I45" i="24"/>
  <c r="G45" i="24"/>
  <c r="G44" i="24"/>
  <c r="G43" i="24"/>
  <c r="G42" i="24"/>
  <c r="I41" i="24"/>
  <c r="H41" i="24"/>
  <c r="G41" i="24"/>
  <c r="I40" i="24"/>
  <c r="G40" i="24"/>
  <c r="G39" i="24"/>
  <c r="G38" i="24"/>
  <c r="V26" i="24"/>
  <c r="V29" i="24"/>
  <c r="I29" i="24"/>
  <c r="V22" i="24"/>
  <c r="U29" i="24"/>
  <c r="V28" i="24"/>
  <c r="I28" i="24"/>
  <c r="V27" i="24"/>
  <c r="U27" i="24"/>
  <c r="T27" i="24"/>
  <c r="I27" i="24"/>
  <c r="U26" i="24"/>
  <c r="I26" i="24"/>
  <c r="V25" i="24"/>
  <c r="U25" i="24"/>
  <c r="U28" i="24"/>
  <c r="I25" i="24"/>
  <c r="U22" i="24"/>
  <c r="V24" i="24"/>
  <c r="U24" i="24"/>
  <c r="T24" i="24"/>
  <c r="V23" i="24"/>
  <c r="U23" i="24"/>
  <c r="T23" i="24"/>
  <c r="V21" i="24"/>
  <c r="U21" i="24"/>
  <c r="U30" i="24"/>
  <c r="T25" i="24"/>
  <c r="T26" i="24"/>
  <c r="T21" i="24"/>
  <c r="G15" i="24"/>
  <c r="F15" i="24"/>
  <c r="B15" i="24"/>
  <c r="G14" i="24"/>
  <c r="F14" i="24"/>
  <c r="G13" i="24"/>
  <c r="F13" i="24"/>
  <c r="B13" i="24"/>
  <c r="G12" i="24"/>
  <c r="B12" i="24"/>
  <c r="B11" i="24"/>
  <c r="E11" i="24"/>
  <c r="D11" i="24"/>
  <c r="B10" i="24"/>
  <c r="E10" i="24"/>
  <c r="G10" i="24"/>
  <c r="E9" i="24"/>
  <c r="G9" i="24"/>
  <c r="E8" i="24"/>
  <c r="F7" i="24"/>
  <c r="B7" i="24"/>
  <c r="E7" i="24"/>
  <c r="F6" i="24"/>
  <c r="B6" i="24"/>
  <c r="E6" i="24"/>
  <c r="H40" i="24"/>
  <c r="F5" i="24"/>
  <c r="B5" i="24"/>
  <c r="E5" i="24"/>
  <c r="I39" i="24"/>
  <c r="G4" i="24"/>
  <c r="F4" i="24"/>
  <c r="E4" i="24"/>
  <c r="I38" i="24"/>
  <c r="E44" i="23"/>
  <c r="E40" i="23"/>
  <c r="P27" i="23"/>
  <c r="P26" i="23"/>
  <c r="P29" i="23"/>
  <c r="P22" i="23"/>
  <c r="P28" i="23"/>
  <c r="O28" i="23"/>
  <c r="O27" i="23"/>
  <c r="O26" i="23"/>
  <c r="P25" i="23"/>
  <c r="O25" i="23"/>
  <c r="O29" i="23"/>
  <c r="P24" i="23"/>
  <c r="O24" i="23"/>
  <c r="P23" i="23"/>
  <c r="O23" i="23"/>
  <c r="O22" i="23"/>
  <c r="P21" i="23"/>
  <c r="O21" i="23"/>
  <c r="O30" i="23"/>
  <c r="N24" i="23"/>
  <c r="N29" i="23"/>
  <c r="N28" i="23"/>
  <c r="N27" i="23"/>
  <c r="N21" i="23"/>
  <c r="N22" i="23"/>
  <c r="N23" i="23"/>
  <c r="N26" i="23"/>
  <c r="N25" i="23"/>
  <c r="F48" i="23"/>
  <c r="F46" i="23"/>
  <c r="F45" i="23"/>
  <c r="F42" i="23"/>
  <c r="F41" i="23"/>
  <c r="P29" i="22"/>
  <c r="P25" i="22"/>
  <c r="P24" i="22"/>
  <c r="P30" i="22"/>
  <c r="P32" i="22"/>
  <c r="P27" i="22"/>
  <c r="P31" i="22"/>
  <c r="P26" i="22"/>
  <c r="P28" i="22"/>
  <c r="O27" i="22"/>
  <c r="O32" i="22"/>
  <c r="O31" i="22"/>
  <c r="O30" i="22"/>
  <c r="O24" i="22"/>
  <c r="O25" i="22"/>
  <c r="O26" i="22"/>
  <c r="O29" i="22"/>
  <c r="O28" i="22"/>
  <c r="N27" i="22"/>
  <c r="N32" i="22"/>
  <c r="N31" i="22"/>
  <c r="N30" i="22"/>
  <c r="N24" i="22"/>
  <c r="N25" i="22"/>
  <c r="N26" i="22"/>
  <c r="N29" i="22"/>
  <c r="N28" i="22"/>
  <c r="A13" i="21"/>
  <c r="A12" i="21"/>
  <c r="F11" i="21"/>
  <c r="B11" i="21"/>
  <c r="C11" i="21"/>
  <c r="E11" i="21"/>
  <c r="J11" i="21"/>
  <c r="I11" i="21"/>
  <c r="H11" i="21"/>
  <c r="G11" i="21"/>
  <c r="D11" i="21"/>
  <c r="H6" i="21"/>
  <c r="J6" i="21"/>
  <c r="G6" i="21"/>
  <c r="F6" i="21"/>
  <c r="D6" i="21"/>
  <c r="C6" i="21"/>
  <c r="B6" i="21"/>
  <c r="H5" i="21"/>
  <c r="D5" i="21"/>
  <c r="E36" i="20"/>
  <c r="D36" i="20"/>
  <c r="C36" i="20"/>
  <c r="B36" i="20"/>
  <c r="I34" i="20"/>
  <c r="H34" i="20"/>
  <c r="E34" i="20"/>
  <c r="C48" i="20"/>
  <c r="E48" i="20"/>
  <c r="D34" i="20"/>
  <c r="C47" i="20"/>
  <c r="E47" i="20"/>
  <c r="B47" i="20"/>
  <c r="D47" i="20"/>
  <c r="C46" i="20"/>
  <c r="E46" i="20"/>
  <c r="B46" i="20"/>
  <c r="D46" i="20"/>
  <c r="C45" i="20"/>
  <c r="E45" i="20"/>
  <c r="B45" i="20"/>
  <c r="D45" i="20"/>
  <c r="H30" i="20"/>
  <c r="E30" i="20"/>
  <c r="C44" i="20"/>
  <c r="E44" i="20"/>
  <c r="D30" i="20"/>
  <c r="C43" i="20"/>
  <c r="E43" i="20"/>
  <c r="B43" i="20"/>
  <c r="D43" i="20"/>
  <c r="C42" i="20"/>
  <c r="E42" i="20"/>
  <c r="B42" i="20"/>
  <c r="D42" i="20"/>
  <c r="C41" i="20"/>
  <c r="E41" i="20"/>
  <c r="B41" i="20"/>
  <c r="D41" i="20"/>
  <c r="I30" i="20"/>
  <c r="C40" i="20"/>
  <c r="E40" i="20"/>
  <c r="B40" i="20"/>
  <c r="D40" i="20"/>
  <c r="C39" i="20"/>
  <c r="E39" i="20"/>
  <c r="B39" i="20"/>
  <c r="D39" i="20"/>
  <c r="C38" i="20"/>
  <c r="E38" i="20"/>
  <c r="B38" i="20"/>
  <c r="D38" i="20"/>
  <c r="C37" i="20"/>
  <c r="E37" i="20"/>
  <c r="B37" i="20"/>
  <c r="D37" i="20"/>
  <c r="I14" i="20"/>
  <c r="H14" i="20"/>
  <c r="B14" i="20"/>
  <c r="B16" i="20"/>
  <c r="G13" i="20"/>
  <c r="I13" i="20"/>
  <c r="H13" i="20"/>
  <c r="I12" i="20"/>
  <c r="H12" i="20"/>
  <c r="G12" i="20"/>
  <c r="I11" i="20"/>
  <c r="H11" i="20"/>
  <c r="G11" i="20"/>
  <c r="H10" i="20"/>
  <c r="I10" i="20"/>
  <c r="G10" i="20"/>
  <c r="G9" i="20"/>
  <c r="I9" i="20"/>
  <c r="H9" i="20"/>
  <c r="I8" i="20"/>
  <c r="H8" i="20"/>
  <c r="G8" i="20"/>
  <c r="I7" i="20"/>
  <c r="H7" i="20"/>
  <c r="G7" i="20"/>
  <c r="H6" i="20"/>
  <c r="I6" i="20"/>
  <c r="G6" i="20"/>
  <c r="G5" i="20"/>
  <c r="I5" i="20"/>
  <c r="H5" i="20"/>
  <c r="I4" i="20"/>
  <c r="H4" i="20"/>
  <c r="G4" i="20"/>
  <c r="I3" i="20"/>
  <c r="H3" i="20"/>
  <c r="G3" i="20"/>
  <c r="I2" i="20"/>
  <c r="H2" i="20"/>
  <c r="G2" i="20"/>
  <c r="H54" i="19"/>
  <c r="G54" i="19"/>
  <c r="I54" i="19"/>
  <c r="H53" i="19"/>
  <c r="G53" i="19"/>
  <c r="I15" i="19"/>
  <c r="H15" i="19"/>
  <c r="B15" i="19"/>
  <c r="G15" i="19"/>
  <c r="H32" i="19"/>
  <c r="I31" i="19"/>
  <c r="H13" i="19"/>
  <c r="G13" i="19"/>
  <c r="H51" i="19"/>
  <c r="G12" i="19"/>
  <c r="I11" i="19"/>
  <c r="G11" i="19"/>
  <c r="I10" i="19"/>
  <c r="H10" i="19"/>
  <c r="I9" i="19"/>
  <c r="G9" i="19"/>
  <c r="I8" i="19"/>
  <c r="H8" i="19"/>
  <c r="I25" i="19"/>
  <c r="G7" i="19"/>
  <c r="I6" i="19"/>
  <c r="H45" i="19"/>
  <c r="G6" i="19"/>
  <c r="I23" i="19"/>
  <c r="G5" i="19"/>
  <c r="I4" i="19"/>
  <c r="H43" i="19"/>
  <c r="G4" i="19"/>
  <c r="D62" i="18"/>
  <c r="E62" i="18"/>
  <c r="J34" i="18"/>
  <c r="D61" i="18"/>
  <c r="E61" i="18"/>
  <c r="J33" i="18"/>
  <c r="D60" i="18"/>
  <c r="E60" i="18"/>
  <c r="J32" i="18"/>
  <c r="D56" i="18"/>
  <c r="E56" i="18"/>
  <c r="J28" i="18"/>
  <c r="D54" i="18"/>
  <c r="E54" i="18"/>
  <c r="J26" i="18"/>
  <c r="D53" i="18"/>
  <c r="E53" i="18"/>
  <c r="J25" i="18"/>
  <c r="D52" i="18"/>
  <c r="E52" i="18"/>
  <c r="J24" i="18"/>
  <c r="D48" i="18"/>
  <c r="E48" i="18"/>
  <c r="I34" i="18"/>
  <c r="D47" i="18"/>
  <c r="E47" i="18"/>
  <c r="I33" i="18"/>
  <c r="D43" i="18"/>
  <c r="E43" i="18"/>
  <c r="I29" i="18"/>
  <c r="D40" i="18"/>
  <c r="E40" i="18"/>
  <c r="I26" i="18"/>
  <c r="D39" i="18"/>
  <c r="E39" i="18"/>
  <c r="I25" i="18"/>
  <c r="H34" i="18"/>
  <c r="G15" i="18"/>
  <c r="D15" i="18"/>
  <c r="G14" i="18"/>
  <c r="F13" i="18"/>
  <c r="G12" i="18"/>
  <c r="F12" i="18"/>
  <c r="G11" i="18"/>
  <c r="G10" i="18"/>
  <c r="F10" i="18"/>
  <c r="G9" i="18"/>
  <c r="F9" i="18"/>
  <c r="F8" i="18"/>
  <c r="G7" i="18"/>
  <c r="G6" i="18"/>
  <c r="F6" i="18"/>
  <c r="G5" i="18"/>
  <c r="D5" i="18"/>
  <c r="G4" i="18"/>
  <c r="F4" i="18"/>
  <c r="I14" i="17"/>
  <c r="H14" i="17"/>
  <c r="B14" i="17"/>
  <c r="I13" i="17"/>
  <c r="H13" i="17"/>
  <c r="G13" i="17"/>
  <c r="I12" i="17"/>
  <c r="H12" i="17"/>
  <c r="G12" i="17"/>
  <c r="I11" i="17"/>
  <c r="H11" i="17"/>
  <c r="G11" i="17"/>
  <c r="I10" i="17"/>
  <c r="H10" i="17"/>
  <c r="G10" i="17"/>
  <c r="I9" i="17"/>
  <c r="H9" i="17"/>
  <c r="G9" i="17"/>
  <c r="I8" i="17"/>
  <c r="H8" i="17"/>
  <c r="G8" i="17"/>
  <c r="I7" i="17"/>
  <c r="H7" i="17"/>
  <c r="G7" i="17"/>
  <c r="I6" i="17"/>
  <c r="H6" i="17"/>
  <c r="G6" i="17"/>
  <c r="I5" i="17"/>
  <c r="H5" i="17"/>
  <c r="G5" i="17"/>
  <c r="I4" i="17"/>
  <c r="H4" i="17"/>
  <c r="G4" i="17"/>
  <c r="I3" i="17"/>
  <c r="H3" i="17"/>
  <c r="G3" i="17"/>
  <c r="I2" i="17"/>
  <c r="H2" i="17"/>
  <c r="C8" i="16"/>
  <c r="B8" i="16"/>
  <c r="G7" i="15"/>
  <c r="F7" i="15"/>
  <c r="E7" i="15"/>
  <c r="D7" i="15"/>
  <c r="C7" i="15"/>
  <c r="B7" i="15"/>
  <c r="G6" i="15"/>
  <c r="F6" i="15"/>
  <c r="E6" i="15"/>
  <c r="D6" i="15"/>
  <c r="C6" i="15"/>
  <c r="B6" i="15"/>
  <c r="G32" i="19"/>
  <c r="G14" i="19"/>
  <c r="G28" i="19"/>
  <c r="G10" i="19"/>
  <c r="I5" i="19"/>
  <c r="I7" i="19"/>
  <c r="I13" i="19"/>
  <c r="G26" i="19"/>
  <c r="G8" i="19"/>
  <c r="G14" i="17"/>
  <c r="N33" i="26"/>
  <c r="Q26" i="26"/>
  <c r="Q32" i="26"/>
  <c r="O33" i="26"/>
  <c r="Q27" i="26"/>
  <c r="R30" i="26"/>
  <c r="Q30" i="26"/>
  <c r="P33" i="26"/>
  <c r="R31" i="26"/>
  <c r="Q24" i="26"/>
  <c r="D15" i="26"/>
  <c r="R24" i="26"/>
  <c r="Q30" i="25"/>
  <c r="R25" i="25"/>
  <c r="Q25" i="25"/>
  <c r="R31" i="25"/>
  <c r="Q31" i="25"/>
  <c r="R28" i="25"/>
  <c r="N32" i="25"/>
  <c r="R26" i="25"/>
  <c r="R24" i="25"/>
  <c r="Q24" i="25"/>
  <c r="R29" i="25"/>
  <c r="Q29" i="25"/>
  <c r="P32" i="25"/>
  <c r="R23" i="25"/>
  <c r="Q23" i="25"/>
  <c r="Q26" i="25"/>
  <c r="Q27" i="25"/>
  <c r="Q28" i="25"/>
  <c r="W22" i="24"/>
  <c r="W29" i="24"/>
  <c r="W26" i="24"/>
  <c r="I44" i="24"/>
  <c r="E12" i="24"/>
  <c r="W28" i="24"/>
  <c r="H38" i="24"/>
  <c r="G8" i="24"/>
  <c r="G11" i="24"/>
  <c r="E14" i="24"/>
  <c r="T28" i="24"/>
  <c r="W21" i="24"/>
  <c r="V30" i="24"/>
  <c r="H43" i="24"/>
  <c r="H42" i="24"/>
  <c r="H44" i="24"/>
  <c r="I47" i="24"/>
  <c r="W25" i="24"/>
  <c r="H45" i="24"/>
  <c r="I46" i="24"/>
  <c r="E15" i="24"/>
  <c r="W23" i="24"/>
  <c r="F8" i="24"/>
  <c r="I42" i="24"/>
  <c r="I43" i="24"/>
  <c r="F9" i="24"/>
  <c r="F10" i="24"/>
  <c r="F11" i="24"/>
  <c r="F12" i="24"/>
  <c r="E13" i="24"/>
  <c r="T22" i="24"/>
  <c r="T29" i="24"/>
  <c r="T30" i="24"/>
  <c r="W24" i="24"/>
  <c r="W27" i="24"/>
  <c r="I48" i="24"/>
  <c r="G5" i="24"/>
  <c r="G6" i="24"/>
  <c r="G7" i="24"/>
  <c r="H39" i="24"/>
  <c r="H47" i="24"/>
  <c r="H48" i="24"/>
  <c r="F38" i="23"/>
  <c r="F37" i="23"/>
  <c r="R25" i="23"/>
  <c r="R27" i="23"/>
  <c r="Q27" i="23"/>
  <c r="E42" i="23"/>
  <c r="E43" i="23"/>
  <c r="F44" i="23"/>
  <c r="E46" i="23"/>
  <c r="E47" i="23"/>
  <c r="E37" i="23"/>
  <c r="Q26" i="23"/>
  <c r="E39" i="23"/>
  <c r="F43" i="23"/>
  <c r="F47" i="23"/>
  <c r="N30" i="23"/>
  <c r="R23" i="23"/>
  <c r="Q22" i="23"/>
  <c r="R29" i="23"/>
  <c r="Q29" i="23"/>
  <c r="F18" i="23"/>
  <c r="P30" i="23"/>
  <c r="R28" i="23"/>
  <c r="F40" i="23"/>
  <c r="E41" i="23"/>
  <c r="E45" i="23"/>
  <c r="F39" i="23"/>
  <c r="E48" i="23"/>
  <c r="G18" i="23"/>
  <c r="Q21" i="23"/>
  <c r="Q23" i="23"/>
  <c r="Q24" i="23"/>
  <c r="Q25" i="23"/>
  <c r="Q28" i="23"/>
  <c r="E38" i="23"/>
  <c r="N33" i="22"/>
  <c r="Q26" i="22"/>
  <c r="Q31" i="22"/>
  <c r="O33" i="22"/>
  <c r="Q32" i="22"/>
  <c r="Q28" i="22"/>
  <c r="P33" i="22"/>
  <c r="R24" i="22"/>
  <c r="Q24" i="22"/>
  <c r="Q27" i="22"/>
  <c r="Q25" i="22"/>
  <c r="Q29" i="22"/>
  <c r="Q30" i="22"/>
  <c r="J5" i="21"/>
  <c r="E6" i="21"/>
  <c r="I6" i="21"/>
  <c r="I5" i="21"/>
  <c r="B5" i="21"/>
  <c r="F5" i="21"/>
  <c r="C5" i="21"/>
  <c r="G5" i="21"/>
  <c r="E5" i="21"/>
  <c r="G14" i="20"/>
  <c r="B44" i="20"/>
  <c r="D44" i="20"/>
  <c r="B48" i="20"/>
  <c r="D48" i="20"/>
  <c r="I44" i="19"/>
  <c r="H12" i="19"/>
  <c r="H14" i="19"/>
  <c r="H30" i="19"/>
  <c r="H50" i="19"/>
  <c r="H29" i="19"/>
  <c r="G22" i="19"/>
  <c r="G43" i="19"/>
  <c r="H4" i="19"/>
  <c r="G24" i="19"/>
  <c r="G45" i="19"/>
  <c r="H6" i="19"/>
  <c r="I27" i="19"/>
  <c r="I48" i="19"/>
  <c r="I29" i="19"/>
  <c r="I50" i="19"/>
  <c r="I51" i="19"/>
  <c r="I30" i="19"/>
  <c r="I12" i="19"/>
  <c r="H52" i="19"/>
  <c r="H31" i="19"/>
  <c r="H22" i="19"/>
  <c r="I46" i="19"/>
  <c r="H44" i="19"/>
  <c r="H23" i="19"/>
  <c r="H48" i="19"/>
  <c r="H27" i="19"/>
  <c r="H47" i="19"/>
  <c r="H26" i="19"/>
  <c r="H49" i="19"/>
  <c r="H28" i="19"/>
  <c r="H11" i="19"/>
  <c r="I32" i="19"/>
  <c r="I53" i="19"/>
  <c r="I14" i="19"/>
  <c r="H24" i="19"/>
  <c r="G47" i="19"/>
  <c r="I52" i="19"/>
  <c r="H46" i="19"/>
  <c r="H25" i="19"/>
  <c r="G52" i="19"/>
  <c r="G31" i="19"/>
  <c r="I43" i="19"/>
  <c r="I22" i="19"/>
  <c r="G44" i="19"/>
  <c r="G23" i="19"/>
  <c r="H5" i="19"/>
  <c r="I45" i="19"/>
  <c r="I24" i="19"/>
  <c r="G46" i="19"/>
  <c r="G25" i="19"/>
  <c r="H7" i="19"/>
  <c r="I47" i="19"/>
  <c r="I26" i="19"/>
  <c r="G48" i="19"/>
  <c r="G27" i="19"/>
  <c r="H9" i="19"/>
  <c r="I49" i="19"/>
  <c r="I28" i="19"/>
  <c r="G50" i="19"/>
  <c r="G29" i="19"/>
  <c r="G30" i="19"/>
  <c r="G51" i="19"/>
  <c r="G49" i="19"/>
  <c r="D7" i="18"/>
  <c r="H25" i="18"/>
  <c r="H29" i="18"/>
  <c r="D42" i="18"/>
  <c r="E42" i="18"/>
  <c r="I28" i="18"/>
  <c r="D57" i="18"/>
  <c r="E57" i="18"/>
  <c r="J29" i="18"/>
  <c r="H27" i="18"/>
  <c r="H31" i="18"/>
  <c r="D45" i="18"/>
  <c r="E45" i="18"/>
  <c r="I31" i="18"/>
  <c r="D46" i="18"/>
  <c r="E46" i="18"/>
  <c r="I32" i="18"/>
  <c r="D59" i="18"/>
  <c r="E59" i="18"/>
  <c r="J31" i="18"/>
  <c r="H26" i="18"/>
  <c r="H30" i="18"/>
  <c r="D41" i="18"/>
  <c r="E41" i="18"/>
  <c r="I27" i="18"/>
  <c r="D58" i="18"/>
  <c r="E58" i="18"/>
  <c r="J30" i="18"/>
  <c r="F7" i="18"/>
  <c r="H24" i="18"/>
  <c r="H28" i="18"/>
  <c r="H32" i="18"/>
  <c r="H33" i="18"/>
  <c r="D38" i="18"/>
  <c r="E38" i="18"/>
  <c r="I24" i="18"/>
  <c r="D44" i="18"/>
  <c r="E44" i="18"/>
  <c r="I30" i="18"/>
  <c r="D55" i="18"/>
  <c r="E55" i="18"/>
  <c r="J27" i="18"/>
  <c r="G8" i="18"/>
  <c r="D4" i="18"/>
  <c r="D8" i="18"/>
  <c r="G13" i="18"/>
  <c r="D13" i="18"/>
  <c r="F11" i="18"/>
  <c r="D11" i="18"/>
  <c r="D9" i="18"/>
  <c r="F5" i="18"/>
  <c r="D6" i="18"/>
  <c r="D10" i="18"/>
  <c r="D14" i="18"/>
  <c r="D12" i="18"/>
  <c r="R33" i="26"/>
  <c r="Q33" i="26"/>
  <c r="R26" i="26"/>
  <c r="R27" i="26"/>
  <c r="R25" i="26"/>
  <c r="R28" i="26"/>
  <c r="R29" i="26"/>
  <c r="R32" i="26"/>
  <c r="R27" i="25"/>
  <c r="R32" i="25"/>
  <c r="Q32" i="25"/>
  <c r="R30" i="25"/>
  <c r="X30" i="24"/>
  <c r="W30" i="24"/>
  <c r="X27" i="24"/>
  <c r="X23" i="24"/>
  <c r="X29" i="24"/>
  <c r="X25" i="24"/>
  <c r="X21" i="24"/>
  <c r="X28" i="24"/>
  <c r="X24" i="24"/>
  <c r="X26" i="24"/>
  <c r="X22" i="24"/>
  <c r="I18" i="23"/>
  <c r="R26" i="23"/>
  <c r="E18" i="23"/>
  <c r="L18" i="23"/>
  <c r="L19" i="23"/>
  <c r="J18" i="23"/>
  <c r="J19" i="23"/>
  <c r="H18" i="23"/>
  <c r="R30" i="23"/>
  <c r="Q30" i="23"/>
  <c r="R22" i="23"/>
  <c r="R24" i="23"/>
  <c r="R21" i="23"/>
  <c r="R29" i="22"/>
  <c r="R33" i="22"/>
  <c r="R31" i="22"/>
  <c r="R26" i="22"/>
  <c r="Q33" i="22"/>
  <c r="R30" i="22"/>
  <c r="R27" i="22"/>
  <c r="R32" i="22"/>
  <c r="R25" i="22"/>
  <c r="R28" i="22"/>
  <c r="K6" i="21"/>
  <c r="K5" i="21"/>
  <c r="E8" i="21"/>
  <c r="I12" i="21"/>
  <c r="F8" i="21"/>
  <c r="J12" i="21"/>
  <c r="B8" i="21"/>
  <c r="D12" i="21"/>
  <c r="C8" i="21"/>
  <c r="G12" i="21"/>
  <c r="K18" i="23"/>
  <c r="K9" i="21"/>
  <c r="C9" i="21"/>
  <c r="G13" i="21"/>
  <c r="J9" i="21"/>
  <c r="F13" i="21"/>
  <c r="F9" i="21"/>
  <c r="J13" i="21"/>
  <c r="D9" i="21"/>
  <c r="H13" i="21"/>
  <c r="G9" i="21"/>
  <c r="E13" i="21"/>
  <c r="E9" i="21"/>
  <c r="I13" i="21"/>
  <c r="B9" i="21"/>
  <c r="D13" i="21"/>
  <c r="G8" i="21"/>
  <c r="E12" i="21"/>
  <c r="H9" i="21"/>
  <c r="C13" i="21"/>
  <c r="I9" i="21"/>
  <c r="B13" i="21"/>
  <c r="K8" i="21"/>
  <c r="J8" i="21"/>
  <c r="F12" i="21"/>
  <c r="D8" i="21"/>
  <c r="H12" i="21"/>
  <c r="H8" i="21"/>
  <c r="C12" i="21"/>
  <c r="I8" i="21"/>
  <c r="B12" i="21"/>
  <c r="C20" i="14"/>
  <c r="B20" i="14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4" i="13"/>
  <c r="I3" i="13"/>
  <c r="I2" i="13"/>
  <c r="D6" i="5"/>
  <c r="D9" i="5"/>
  <c r="D24" i="5"/>
  <c r="D6" i="4"/>
  <c r="D23" i="4"/>
  <c r="I2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Lina Maria Quevedo</author>
  </authors>
  <commentList>
    <comment ref="C14" authorId="0" shapeId="0" xr:uid="{87B02A46-55A2-4667-94E3-D209149FA9C0}">
      <text>
        <r>
          <rPr>
            <b/>
            <sz val="9"/>
            <color indexed="81"/>
            <rFont val="Tahoma"/>
            <family val="2"/>
          </rPr>
          <t>Tomados de la infromación enviada por MinTIC</t>
        </r>
      </text>
    </comment>
    <comment ref="D14" authorId="0" shapeId="0" xr:uid="{B7452093-5709-4659-B0BC-6C7B1D243622}">
      <text>
        <r>
          <rPr>
            <b/>
            <sz val="9"/>
            <color indexed="81"/>
            <rFont val="Tahoma"/>
            <family val="2"/>
          </rPr>
          <t>Tomados de la infromación enviada por MinTIC</t>
        </r>
      </text>
    </comment>
  </commentList>
</comments>
</file>

<file path=xl/sharedStrings.xml><?xml version="1.0" encoding="utf-8"?>
<sst xmlns="http://schemas.openxmlformats.org/spreadsheetml/2006/main" count="1952" uniqueCount="569">
  <si>
    <t>Países en desarrollo</t>
  </si>
  <si>
    <t>Mundo</t>
  </si>
  <si>
    <t xml:space="preserve">América </t>
  </si>
  <si>
    <t xml:space="preserve">Países desarrollados </t>
  </si>
  <si>
    <t xml:space="preserve">Porcentaje de hogares con acceso a Internet </t>
  </si>
  <si>
    <t xml:space="preserve">Porcentaje de individuos que usan internet </t>
  </si>
  <si>
    <t>Colombia</t>
  </si>
  <si>
    <t>Número de suscriptores de Internet fijo de banda ancha  por cada 100 habitantes</t>
  </si>
  <si>
    <t>Número de suscriptores de Internet móvil por cada 100 habitantes</t>
  </si>
  <si>
    <t>Número de suscriptores de telefonía fija por cada 100 habitantes</t>
  </si>
  <si>
    <t xml:space="preserve">Número de suscriptores  de telefonía móvil por cada 100 habitantes </t>
  </si>
  <si>
    <r>
      <t xml:space="preserve">ITU Statistics </t>
    </r>
    <r>
      <rPr>
        <b/>
        <sz val="8"/>
        <rFont val="Arial"/>
        <family val="2"/>
      </rPr>
      <t>(http://www.itu.int/ict/statistics)</t>
    </r>
  </si>
  <si>
    <t>Global ICT developments, 2001-2016</t>
  </si>
  <si>
    <t>2015</t>
  </si>
  <si>
    <t>Suscripciones telefonía móvil</t>
  </si>
  <si>
    <t>Individuos usando Internet</t>
  </si>
  <si>
    <t>Suscripciones telefonía fija</t>
  </si>
  <si>
    <t>Suscripciones a Internet móvil de banda ancha</t>
  </si>
  <si>
    <t>Cambios globales de los principales indicadores TIC por cada 100 habitantes</t>
  </si>
  <si>
    <t>Gráfico 2. Número de suscriptores de Internet fijo de banda ancha  por cada 100 habitantes</t>
  </si>
  <si>
    <t>Gráfico 3. Número de suscriptores de Internet móvil por cada 100 habitantes</t>
  </si>
  <si>
    <t>Gráfico 4. Porcentaje de hogares con acceso a Internet</t>
  </si>
  <si>
    <t xml:space="preserve">Gráfico 5. Porcentaje de individuos que usan Internet </t>
  </si>
  <si>
    <t>Gráfico 6. Número de suscriptores de telefonía fija por cada 100 habitantes</t>
  </si>
  <si>
    <t xml:space="preserve">Gráfico 7. Número de suscriptores  de telefonía móvil por cada 100 habitantes </t>
  </si>
  <si>
    <t>2017*</t>
  </si>
  <si>
    <t>Suscripciones de banda ancha fija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</si>
  <si>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Measuring the Information Society Report 2016. Unión Internacional de Telecomunicaciones (UIT). Elaboración CRC.
Nota: La información de 2017 es estimada.</t>
    </r>
  </si>
  <si>
    <t>Gráfico 1. Evolución mundial principales indicadores TIC por cada 100 habitantes</t>
  </si>
  <si>
    <t>Fuente: Unión Internacional de Telecomunicaciones (UIT) y Colombia TIC. Elaboración CRC.
Nota: Las cifras de 2017 tomadas de la UIT son preliminares.</t>
  </si>
  <si>
    <t>Periodo</t>
  </si>
  <si>
    <t xml:space="preserve">PIB Sectorial Correo y telecomunicaciones      </t>
  </si>
  <si>
    <t>PIB Total</t>
  </si>
  <si>
    <t>Fuente: Departamento Administrativo Nacional de Estadística (DANE)
Elaboración CRC</t>
  </si>
  <si>
    <t>Año</t>
  </si>
  <si>
    <t>Transporte, almacenamiento y comunicaciones</t>
  </si>
  <si>
    <t>Transporte por vía terrestre</t>
  </si>
  <si>
    <t xml:space="preserve">Transporte por vía aérea    </t>
  </si>
  <si>
    <t>Actividades complementarias y auxiliares al transporte; actividades de agencias de viajes y transporte por vía acuática</t>
  </si>
  <si>
    <t xml:space="preserve">Correo y telecomunicaciones      </t>
  </si>
  <si>
    <t>Subtotal Valor Agregado</t>
  </si>
  <si>
    <t>PIB</t>
  </si>
  <si>
    <t>Gráfica 9. Participación del Sector Correos y Telecomunicaciones en el PIB.</t>
  </si>
  <si>
    <r>
      <t>Fuente:</t>
    </r>
    <r>
      <rPr>
        <sz val="8"/>
        <color theme="1"/>
        <rFont val="Tahoma"/>
        <family val="2"/>
      </rPr>
      <t xml:space="preserve"> Departamento Administrativo Nacional de Estadística (DANE)</t>
    </r>
  </si>
  <si>
    <t>Elaboración CRC</t>
  </si>
  <si>
    <t>Años</t>
  </si>
  <si>
    <t>IPC Total</t>
  </si>
  <si>
    <t>IPC Comunicaciones</t>
  </si>
  <si>
    <t>Meta</t>
  </si>
  <si>
    <t>Banda Inferior rango meta</t>
  </si>
  <si>
    <t>Consumo intermedio</t>
  </si>
  <si>
    <t>Consumo final</t>
  </si>
  <si>
    <t>Gráfica 10. Evolución de la Inflación Total Vs. la inflación Sectorial</t>
  </si>
  <si>
    <t>Límite superior rango meta</t>
  </si>
  <si>
    <t>Internet Móvil</t>
  </si>
  <si>
    <t>Telefonía Móvil</t>
  </si>
  <si>
    <t>Gráfica 11. Evolución usuarios Internet y Telefonía – Móvil. Cifras en millones</t>
  </si>
  <si>
    <r>
      <t xml:space="preserve">Fuente: </t>
    </r>
    <r>
      <rPr>
        <sz val="8"/>
        <color theme="1"/>
        <rFont val="Tahoma"/>
        <family val="2"/>
      </rPr>
      <t>ColombiaTIC y CRC. Elaboración CRC</t>
    </r>
  </si>
  <si>
    <t>Nota: Las cifras de ColombiaTIC fueron tomadas el 16 de abril de 2018. </t>
  </si>
  <si>
    <t>Voz Móvil</t>
  </si>
  <si>
    <t>Internet Fijo</t>
  </si>
  <si>
    <t>Telefonía Fija</t>
  </si>
  <si>
    <t>Televisión por Suscripción</t>
  </si>
  <si>
    <t>Mensajería Móvil</t>
  </si>
  <si>
    <t xml:space="preserve">Fuente: ColombiaTIC, CRC y DANE. Elaboración CRC
Nota: Las cifras de ColombiaTIC fueron tomadas el 16 de abril de 2018. </t>
  </si>
  <si>
    <t>Gráfica 12. Penetración servicios móviles en población</t>
  </si>
  <si>
    <t>Gráfica XX. Evolución del número de suscriptores y abonados de Internet Móvil</t>
  </si>
  <si>
    <t>Total</t>
  </si>
  <si>
    <t xml:space="preserve">Demanda </t>
  </si>
  <si>
    <t>Suscripción</t>
  </si>
  <si>
    <t>1T - 2015</t>
  </si>
  <si>
    <t>2T - 2015</t>
  </si>
  <si>
    <t>3T - 2015</t>
  </si>
  <si>
    <t>4T - 2015</t>
  </si>
  <si>
    <t>1T - 2016</t>
  </si>
  <si>
    <t>2T - 2016</t>
  </si>
  <si>
    <t>3T - 2016</t>
  </si>
  <si>
    <t>4T - 2016</t>
  </si>
  <si>
    <t>1T - 2017</t>
  </si>
  <si>
    <t>2T - 2017</t>
  </si>
  <si>
    <t>3T - 2017</t>
  </si>
  <si>
    <t>4T - 2017</t>
  </si>
  <si>
    <t>Por demanda</t>
  </si>
  <si>
    <t>Por suscripción</t>
  </si>
  <si>
    <t>2G + 3G</t>
  </si>
  <si>
    <t>4G</t>
  </si>
  <si>
    <t>trim 1-2015</t>
  </si>
  <si>
    <t>trim 2-2015</t>
  </si>
  <si>
    <t>trim 3-2015</t>
  </si>
  <si>
    <t>trim 4-2015</t>
  </si>
  <si>
    <t>trim 1-2016</t>
  </si>
  <si>
    <t>trim 2-2016</t>
  </si>
  <si>
    <t>trim 3-2016</t>
  </si>
  <si>
    <t>trim 4-2016</t>
  </si>
  <si>
    <t>trim 1-2017</t>
  </si>
  <si>
    <t>trim 2-2017</t>
  </si>
  <si>
    <t>trim 3-2017</t>
  </si>
  <si>
    <t>trim 4-2017</t>
  </si>
  <si>
    <t>Agregado</t>
  </si>
  <si>
    <t xml:space="preserve">Fuente: ColombiaTIC y CRC. Elaboración CRC
Nota: Las cifras de ColombiaTIC fueron tomadas el 16 de abril de 2018. </t>
  </si>
  <si>
    <t>Gráfica 13. Evolución del número de conexiones de Internet Móvil – cifras en millones</t>
  </si>
  <si>
    <t>Operador</t>
  </si>
  <si>
    <t>Variación 
2016 - 2017</t>
  </si>
  <si>
    <t>Participación 
2017</t>
  </si>
  <si>
    <t xml:space="preserve">Comcel </t>
  </si>
  <si>
    <t xml:space="preserve">Movistar </t>
  </si>
  <si>
    <t xml:space="preserve">Tigo </t>
  </si>
  <si>
    <t>Virgin</t>
  </si>
  <si>
    <t>Éxito</t>
  </si>
  <si>
    <t>ETB</t>
  </si>
  <si>
    <t>Avantel</t>
  </si>
  <si>
    <t>Uff Móvil</t>
  </si>
  <si>
    <t>UNE - EMP</t>
  </si>
  <si>
    <t>Trafico Trimestral</t>
  </si>
  <si>
    <t>conexiones</t>
  </si>
  <si>
    <t>Tf. Por conexión trimestral</t>
  </si>
  <si>
    <t>Demanda</t>
  </si>
  <si>
    <t>por demanda</t>
  </si>
  <si>
    <t>por suscripción</t>
  </si>
  <si>
    <t>Gráfica 14. Evolución del tráfico de Internet móvil – millones de Gigabytes (GB)</t>
  </si>
  <si>
    <t xml:space="preserve">Gráfica 15. Tráfico promedio mensual de Internet móvil por conexión </t>
  </si>
  <si>
    <t>Total Trim</t>
  </si>
  <si>
    <t>Demanda  Trim</t>
  </si>
  <si>
    <t>Suscripción Trim</t>
  </si>
  <si>
    <t>Trimestral</t>
  </si>
  <si>
    <t>Mensual</t>
  </si>
  <si>
    <t>Gráfica 16. Ingresos de Internet móvil por segmento – cifras en billones de pesos corrientes</t>
  </si>
  <si>
    <t>Gráfica 17. Ingreso mensual promedio por conexión de Internet móvil</t>
  </si>
  <si>
    <t>Gráfica 18. Ingreso por Gigabyte de Internet móvil por modalidad de pago</t>
  </si>
  <si>
    <t>(2G + 3G)</t>
  </si>
  <si>
    <t>Gráfica 19. Evolución conexiones con tecnología 4G</t>
  </si>
  <si>
    <t>Total suscripciones</t>
  </si>
  <si>
    <t>Gráfica 20. Participación de los operadores en los servicios de Internet móvil en 2017 según cantidad de conexiones</t>
  </si>
  <si>
    <t>Millones de líneas</t>
  </si>
  <si>
    <t>Prepago</t>
  </si>
  <si>
    <t>Pospago</t>
  </si>
  <si>
    <t>Tabla 1. Número de líneas del servicio de telefonía móvil por operador</t>
  </si>
  <si>
    <t>Gráfica 21. Líneas de voz móvil por modalidad</t>
  </si>
  <si>
    <t xml:space="preserve">Fuente: Colombia TIC. Elaboración CRC.
Nota: Cifras tomadas de ColombiaTIC el 8 de abril de 2018. </t>
  </si>
  <si>
    <t>Fuente: Colombia TIC. Elaboración CRC.
Notas: 1. Cifras tomadas de ColombiaTIC el 8 de abril de 2018.
2. En 2017 UNE-EPM finalizó el proceso de migración a Tigo de sus cifras relacionadas con los servicios móviles (Telefonía e Internet) en el sistema de información del sector de telecomunicaciones (Colombia TIC); esto producto de la fusión de las dos empresas, razón por la cual para 2017 no se reportan valores de este operador.</t>
  </si>
  <si>
    <t>Tabla propia. Tráfico de telefonía móvil por operador (millones de minutos)</t>
  </si>
  <si>
    <t>Evolución del tráfico promedio mensual por usuario</t>
  </si>
  <si>
    <t>Prepago - trim</t>
  </si>
  <si>
    <t>Pospago - trim</t>
  </si>
  <si>
    <t xml:space="preserve">Prepago </t>
  </si>
  <si>
    <t xml:space="preserve">Pospago </t>
  </si>
  <si>
    <t>Gráfica 22. Tráfico de telefonía móvil por modalidad. – Cifras en millones de minutos.</t>
  </si>
  <si>
    <t>Gráfica 23. Evolución del tráfico promedio mensual por usuario (MOU).</t>
  </si>
  <si>
    <t>En millones de pesos</t>
  </si>
  <si>
    <t>En miles de millones de pesos</t>
  </si>
  <si>
    <t>Gráfica 24. Ingresos totales de la telefonía móvil – cifras en miles de millones de pesos</t>
  </si>
  <si>
    <t>Gráfica 25. Ingreso promedio mensual por línea de telefonía móvil (ARPU)</t>
  </si>
  <si>
    <t xml:space="preserve">Gráfica 26. Ingreso promedio por minuto (RPM) </t>
  </si>
  <si>
    <t>Evolución del tráfico de mensajería móvil</t>
  </si>
  <si>
    <t>Evolución del tráfico de mensajería móvil (en millones)</t>
  </si>
  <si>
    <t>Tráfico anual de mensajería móvil saliente (en miles)</t>
  </si>
  <si>
    <t>Tabla 2. Tráfico anual de mensajería móvil saliente (en miles)</t>
  </si>
  <si>
    <t>Gráfica 27. Evolución del tráfico de mensajería móvil</t>
  </si>
  <si>
    <t xml:space="preserve">Fuente: Colombia TIC. Elaboración CRC.
Nota: Cifras tomadas de ColombiaTIC el 16 de abril de 2018. </t>
  </si>
  <si>
    <t>Fuente: ColombiaTIC. Elaboración CRC
Nota: Cifras tomadas de ColombiaTIC el 16 de abril de 2018.</t>
  </si>
  <si>
    <t>Ingresos por mensajería móvil</t>
  </si>
  <si>
    <t>Tráfico</t>
  </si>
  <si>
    <t>Ingresos</t>
  </si>
  <si>
    <t>Gráfica 28. Evolución de los ingresos de mensajería móvil – Cifras en miles de millones de pesos</t>
  </si>
  <si>
    <t>Gráfica 29. Evolución ingreso por mensaje (RPM ) – Cifras en pesos por mensaje</t>
  </si>
  <si>
    <t>Fuente: ColombiaTIC. Elaboración CRC
Nota: Cifras tomadas de ColombiaTIC el 16 de abril de 2018. Los ingresos están a precios corrientes.</t>
  </si>
  <si>
    <t>Persona Juridica</t>
  </si>
  <si>
    <t>Persona Natural</t>
  </si>
  <si>
    <t>|</t>
  </si>
  <si>
    <t>AÑO</t>
  </si>
  <si>
    <t>OPERACIONES DE PORTABILIDAD (acumulado)</t>
  </si>
  <si>
    <t>USUARIOS VOZ MÓVIL EN COLOMBIA</t>
  </si>
  <si>
    <t>% OPERACIONES DE PORTABILIDAD (acumulado)</t>
  </si>
  <si>
    <t>Gráfico I. Operaciones de portabilidad acumuladas por año y vigencia de la prohibición de cláusulas de permanencia mínima</t>
  </si>
  <si>
    <t>Fuente: Elaboración CRC a partir de cifras de Informática del Corte Inglés</t>
  </si>
  <si>
    <t>Gráfico 2. Operaciones de Portabilidad por tipo de servicio</t>
  </si>
  <si>
    <t>Gráfico 3. Operaciones de Portabilidad por tipo de usuario</t>
  </si>
  <si>
    <t>Tabla 1. Porcentaje de operaciones de PNM frente al total de usuarios del servicio de voz móvil en Colombia</t>
  </si>
  <si>
    <t>Gráfica 30. Evolución usuarios Internet, Televisión y Telefonía – Fijos. Cifras en millones</t>
  </si>
  <si>
    <t>Fuente: Elaboración CRC con información ColombiaTIC y ANTV</t>
  </si>
  <si>
    <t>Gráfica 31. Penetración servicios fijos en hogares</t>
  </si>
  <si>
    <r>
      <t>Fuente:</t>
    </r>
    <r>
      <rPr>
        <sz val="8"/>
        <color theme="1"/>
        <rFont val="Tahoma"/>
        <family val="2"/>
      </rPr>
      <t xml:space="preserve"> Elaboración CRC con información ColombiaTIC, ANTV y DANE</t>
    </r>
  </si>
  <si>
    <t>año</t>
  </si>
  <si>
    <t>trimestre</t>
  </si>
  <si>
    <t>Residencial</t>
  </si>
  <si>
    <t>Corporativo</t>
  </si>
  <si>
    <t>Gráfica 32. Evolución de los Accesos a Internet Fijo</t>
  </si>
  <si>
    <r>
      <t>Fuente:</t>
    </r>
    <r>
      <rPr>
        <sz val="8"/>
        <color theme="1"/>
        <rFont val="Tahoma"/>
        <family val="2"/>
      </rPr>
      <t xml:space="preserve"> Colombia TIC. Elaboración CRC.</t>
    </r>
  </si>
  <si>
    <t>Nota: Cifras tomadas de ColombiaTIC el 16 de abril de 2018.</t>
  </si>
  <si>
    <t>Estrato</t>
  </si>
  <si>
    <t>Gráfica 33. Cantidad de accesos por estrato socioeconómico en el segmento residencial</t>
  </si>
  <si>
    <t>Notas: Cifras tomadas de ColombiaTIC el 16 de abril de 2018. Para esta gráfica no se incluyen los accesos en viviendas sin estratificar.</t>
  </si>
  <si>
    <t>DP</t>
  </si>
  <si>
    <t>Departamento</t>
  </si>
  <si>
    <t>PEN2017</t>
  </si>
  <si>
    <t>PEN2016</t>
  </si>
  <si>
    <t>PEN2015</t>
  </si>
  <si>
    <t>PEN2014</t>
  </si>
  <si>
    <t>PPN 2017</t>
  </si>
  <si>
    <t>Variación 2017 - 2016</t>
  </si>
  <si>
    <t>Bogotá, D.C.</t>
  </si>
  <si>
    <t>Gráfica 34. Penetración del servicio de Internet Fijo Vs. tasa promedio de penetración</t>
  </si>
  <si>
    <t>Antioquia</t>
  </si>
  <si>
    <t>Quindio</t>
  </si>
  <si>
    <t>Santander</t>
  </si>
  <si>
    <t>Risaralda</t>
  </si>
  <si>
    <t>Valle del Cauca</t>
  </si>
  <si>
    <t>Atlántico</t>
  </si>
  <si>
    <t>Cundinamarca</t>
  </si>
  <si>
    <t>Caldas</t>
  </si>
  <si>
    <t>Tolima</t>
  </si>
  <si>
    <t>Norte de Santander</t>
  </si>
  <si>
    <t>Casanare</t>
  </si>
  <si>
    <t>Bolívar</t>
  </si>
  <si>
    <t>Boyacá</t>
  </si>
  <si>
    <t>Huila</t>
  </si>
  <si>
    <t>Cesar</t>
  </si>
  <si>
    <t>Magdalena</t>
  </si>
  <si>
    <t>Archipiélago de San Andrés</t>
  </si>
  <si>
    <t>Sucre</t>
  </si>
  <si>
    <t>Nariño</t>
  </si>
  <si>
    <t>Fuente: Colombia TIC y DANE. Elaboración CRC
Nota: Cifras tomadas de ColombiaTIC el 16 de abril de 2018.</t>
  </si>
  <si>
    <t>Córdoba</t>
  </si>
  <si>
    <t>Cauca</t>
  </si>
  <si>
    <t>Chocó</t>
  </si>
  <si>
    <t>Arauca</t>
  </si>
  <si>
    <t>Caquetá</t>
  </si>
  <si>
    <t>La Guajira</t>
  </si>
  <si>
    <t>Vichada</t>
  </si>
  <si>
    <t>Putumayo</t>
  </si>
  <si>
    <t>Guaviare</t>
  </si>
  <si>
    <t>Guainía</t>
  </si>
  <si>
    <t>Amazonas</t>
  </si>
  <si>
    <t>Vaupés</t>
  </si>
  <si>
    <t>AMAZONAS</t>
  </si>
  <si>
    <t>ANTIOQUIA</t>
  </si>
  <si>
    <t>ARAUCA</t>
  </si>
  <si>
    <t>ARCHIPIÉLAGO DE SAN ANDRÉS, PROVIDENCIA Y SANTA CATALINA</t>
  </si>
  <si>
    <t>ATLÁNTICO</t>
  </si>
  <si>
    <t>BOGOTÁ D.C.</t>
  </si>
  <si>
    <t>BOLÍVAR</t>
  </si>
  <si>
    <t>BOYACÁ</t>
  </si>
  <si>
    <t>CALDAS</t>
  </si>
  <si>
    <t>CAQUETA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</si>
  <si>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</si>
  <si>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</si>
  <si>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</si>
  <si>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</si>
  <si>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</si>
  <si>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</si>
  <si>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</si>
  <si>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</si>
  <si>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</si>
  <si>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</si>
  <si>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</si>
  <si>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</si>
  <si>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</si>
  <si>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</si>
  <si>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</si>
  <si>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</si>
  <si>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</si>
  <si>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</si>
  <si>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</si>
  <si>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</si>
  <si>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</si>
  <si>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</si>
  <si>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</si>
  <si>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</si>
  <si>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t>Tabla 3. Evolución del número de suscriptores para el mercado de Internet Fijo</t>
  </si>
  <si>
    <t>Variación
2016 vs 2017</t>
  </si>
  <si>
    <t>Participación
Dic 2017</t>
  </si>
  <si>
    <t>Telmex</t>
  </si>
  <si>
    <t>UNE-EPM</t>
  </si>
  <si>
    <t>Coltel</t>
  </si>
  <si>
    <t>Edatel</t>
  </si>
  <si>
    <t xml:space="preserve">Azteca </t>
  </si>
  <si>
    <t>Otros</t>
  </si>
  <si>
    <t>Fuente: Colombia TIC. Elaboración CRC
Nota: Cifras tomadas de ColombiaTIC el 16 de abril de 2018.</t>
  </si>
  <si>
    <t>Tecnologia</t>
  </si>
  <si>
    <t>CABLE</t>
  </si>
  <si>
    <t>xDSL</t>
  </si>
  <si>
    <t>FIBRA OPTICA</t>
  </si>
  <si>
    <t>Otras Tecnologias</t>
  </si>
  <si>
    <t>Variación</t>
  </si>
  <si>
    <t>Cable</t>
  </si>
  <si>
    <t>Otras</t>
  </si>
  <si>
    <t>Gráfica 35. Participación de conexiones fijas a Internet por tecnología</t>
  </si>
  <si>
    <t>FTTH</t>
  </si>
  <si>
    <t>FTTC</t>
  </si>
  <si>
    <t>FTTx</t>
  </si>
  <si>
    <t>FTTB</t>
  </si>
  <si>
    <t>Fiber to the premises</t>
  </si>
  <si>
    <t>FTTA</t>
  </si>
  <si>
    <t>FTTN</t>
  </si>
  <si>
    <r>
      <t>Fuente:</t>
    </r>
    <r>
      <rPr>
        <sz val="8"/>
        <color theme="1"/>
        <rFont val="Tahoma"/>
        <family val="2"/>
      </rPr>
      <t xml:space="preserve"> Colombia TIC. Elaboración CRC</t>
    </r>
  </si>
  <si>
    <r>
      <t xml:space="preserve">Notas: Cifras tomadas de ColombiaTIC el 16 de abril de 2018. </t>
    </r>
    <r>
      <rPr>
        <sz val="8"/>
        <color theme="1"/>
        <rFont val="Tahoma"/>
        <family val="2"/>
      </rPr>
      <t>De acuerdo con la información reportada por los operadores Fibra Óptica incluye: Fiber To The Home (FTTH), Fiber To The Cabinet (FFTC), y Fiber To The X (FTTx).</t>
    </r>
  </si>
  <si>
    <t>Velocidad</t>
  </si>
  <si>
    <t>Gráfica 36. Participación de suscriptores de acceso a Internet fijo por rango de Velocidad de bajada</t>
  </si>
  <si>
    <t>Menor a 1 MB</t>
  </si>
  <si>
    <t>Entre 1 y 2 MB</t>
  </si>
  <si>
    <t>Entre 2 y 5 MB</t>
  </si>
  <si>
    <t>Entre 5 y 10 MB</t>
  </si>
  <si>
    <t>Mayor a 10 MB</t>
  </si>
  <si>
    <t>Menor a 1 Mbps</t>
  </si>
  <si>
    <t>Entre 1 y 2 Mbps</t>
  </si>
  <si>
    <t>Entre 2 y 5 Mbps</t>
  </si>
  <si>
    <t>Entre 5 y 10 Mbps</t>
  </si>
  <si>
    <t>Mayor e igual a 10 Mbps</t>
  </si>
  <si>
    <t>Gráfica 37. Participación de suscriptores de acceso a Internet fijo por rango de Velocidad de subida.</t>
  </si>
  <si>
    <t>Tabla 4. Ingresos del servicio de Internet fijo por operador (millones de pesos).</t>
  </si>
  <si>
    <t>DESC_EMPRESA</t>
  </si>
  <si>
    <t>TELMEX COLOMBIA S.A.</t>
  </si>
  <si>
    <t>UNE EPM TELECOMUNICACIONES S.A. E.S.P. - UNE EPM TELCO S.A.</t>
  </si>
  <si>
    <t>COLOMBIA TELECOMUNICACIONES S.A. ESP</t>
  </si>
  <si>
    <t>EMPRESA DE TELECOMUNICACIONES DE BOGOTÁ S.A. ESP.</t>
  </si>
  <si>
    <t>EDATEL S.A. E.S.P.</t>
  </si>
  <si>
    <t>AZTECA COMUNICACIONES COLOMBIA S A S</t>
  </si>
  <si>
    <t>-</t>
  </si>
  <si>
    <t>OTROS</t>
  </si>
  <si>
    <r>
      <t xml:space="preserve">Nota: Cifras tomadas de ColombiaTIC el 16 de abril de 2018. Los </t>
    </r>
    <r>
      <rPr>
        <sz val="8"/>
        <color theme="1"/>
        <rFont val="Tahoma"/>
        <family val="2"/>
      </rPr>
      <t>ingresos están a precios corrientes.</t>
    </r>
  </si>
  <si>
    <t>Penetración hogares con lineas residenciales</t>
  </si>
  <si>
    <t>DEPARTAMENTO</t>
  </si>
  <si>
    <t>2016</t>
  </si>
  <si>
    <t>2017</t>
  </si>
  <si>
    <t>Gráfica 39. Penetración en hogares del servicio de telefonía fija en Colombia</t>
  </si>
  <si>
    <t>Arch.San Andrés</t>
  </si>
  <si>
    <t>Fuente: Colombia TIC y DANE. Elaboración CRC.
Nota: Cifras tomadas de ColombiaTIC el 30 de abril de 2018.</t>
  </si>
  <si>
    <t>Grupo Amazonas</t>
  </si>
  <si>
    <t>Nacional</t>
  </si>
  <si>
    <t xml:space="preserve">Gráfica 38. Líneas en servicio de telefonía fija </t>
  </si>
  <si>
    <t>Líneas fijas reportadas</t>
  </si>
  <si>
    <t>Residencial (ET)</t>
  </si>
  <si>
    <t>Corporativo (ET)</t>
  </si>
  <si>
    <t>Lineas fijas reportadas + estimación de líneas de PRST Transtel</t>
  </si>
  <si>
    <t>Etiquetas de columna</t>
  </si>
  <si>
    <t>Etiquetas de fila</t>
  </si>
  <si>
    <t>TELMEX</t>
  </si>
  <si>
    <t>UNE EPM*</t>
  </si>
  <si>
    <t>COLTEL</t>
  </si>
  <si>
    <t>G. Transtel**</t>
  </si>
  <si>
    <t>Otros PRST</t>
  </si>
  <si>
    <t xml:space="preserve">Gráfica 40. Líneas fijas por proveedor </t>
  </si>
  <si>
    <t>Fuente: Colombia TIC. Elaboración CRC.
Notas: Cifras tomadas de ColombiaTIC el 30 de abril de 2018.
*Incluye las líneas de la Empresa de Telecomunicaciones de Pereira que operó hasta diciembre de 2016 y luego fue absorbida por UNE EPM Telecomunicaciones.
** Las empresas BUGATEL, CAUCATEL, ETG, TELEJAMUNDI, TELEPALMIRA, TELECARTAGO, UNITEL no reportaron información de telefonía fija para el año 2017.</t>
  </si>
  <si>
    <t>Sin Transtel</t>
  </si>
  <si>
    <t>Corporativo*</t>
  </si>
  <si>
    <t>Gráfica 41. Tráfico de telefonía fija local</t>
  </si>
  <si>
    <t>Fuente: Colombia TIC. Elaboración CRC.
Notas: Cifras tomadas de ColombiaTIC el 30 de abril de 2018.
* Incluye tráfico originado en líneas de uso propio de los proveedores. 
** Las empresas BUGATEL, CAUCATEL, ETG, TELEJAMUNDI, TELEPALMIRA, TELECARTAGO, UNITEL no reportaron información de telefonía fija para el año 2017.</t>
  </si>
  <si>
    <t>Proveedor</t>
  </si>
  <si>
    <t>Variación
2016 - 2017</t>
  </si>
  <si>
    <t>Participación</t>
  </si>
  <si>
    <t>EMCALI</t>
  </si>
  <si>
    <t>TELEBUCARAMANGA</t>
  </si>
  <si>
    <t>METROTEL</t>
  </si>
  <si>
    <t>EDATEL</t>
  </si>
  <si>
    <t>Otros**</t>
  </si>
  <si>
    <t>Fuente: Colombia TIC. Elaboración CRC.
Notas: Cifras tomadas de ColombiaTIC el 30 de abril de 2018.
*Incluye el tráfico local de la Empresa de Telecomunicaciones de Pereira que operó hasta diciembre de 2016 y luego fue absorbida por UNE EPM Telecomunicaciones.
Para 2017 “Otros” no incluye información de las empresas BUGATEL, CAUCATEL, ETG, TELEJAMUNDI, TELEPALMIRA, TELECARTAGO, UNITEL.</t>
  </si>
  <si>
    <t>Tabla 5. Tráfico local por proveedor (millones de minutos)</t>
  </si>
  <si>
    <t>Gráfica 42. Promedio mensual de consumo telefónico local por línea
(Minutos)</t>
  </si>
  <si>
    <t>UNE EPM</t>
  </si>
  <si>
    <t>TELEB/MANGA</t>
  </si>
  <si>
    <t>Otros*</t>
  </si>
  <si>
    <t>Total*</t>
  </si>
  <si>
    <t>Fuente: Colombia TIC. Elaboración CRC.
Notas: Cifras tomadas de ColombiaTIC el 30 de abril de 2018.
* Para 2017 “Otros” no incluye información de las empresas BUGATEL, CAUCATEL, ETG, TELEJAMUNDI, TELEPALMIRA, TELECARTAGO, UNITEL.</t>
  </si>
  <si>
    <t>In</t>
  </si>
  <si>
    <t>Ingresos reportados + estimaciones para PRST Transtel</t>
  </si>
  <si>
    <t>Ingresos reportados</t>
  </si>
  <si>
    <t>Gráfica 43. Ingresos del servicio de telefonía fija</t>
  </si>
  <si>
    <r>
      <t>Fuente:</t>
    </r>
    <r>
      <rPr>
        <sz val="8"/>
        <color theme="1"/>
        <rFont val="Tahoma"/>
        <family val="2"/>
      </rPr>
      <t xml:space="preserve"> Colombia TIC. Elaboración y estimaciones CRC.</t>
    </r>
  </si>
  <si>
    <t>Nota: Cifras tomadas de ColombiaTIC el 30 de abril de 2018.</t>
  </si>
  <si>
    <t>Tabla 6. Ingresos del servicio de telefonía local por proveedor. (Millones de pesos col.)</t>
  </si>
  <si>
    <t>Fuente: Colombia TIC. Elaboración CRC.
Notas: Cifras tomadas de ColombiaTIC el 30 de abril de 2018.
*Incluye los ingresos de la Empresa de Telecomunicaciones de Pereira que operó hasta diciembre de 2016 y luego fue absorbida por UNE EPM Telecomunicaciones.
Para 2017 “Otros” no incluye información de las empresas BUGATEL, CAUCATEL, ETG, TELEJAMUNDI, TELEPALMIRA, TELECARTAGO, UNITEL.</t>
  </si>
  <si>
    <t>Gráfica 44. Ingreso mensual promedio por línea de telefonía fija</t>
  </si>
  <si>
    <t>Promedio Nal.*</t>
  </si>
  <si>
    <t>Fuente: Colombia TIC. Elaboración CRC.
Notas: Cifras tomadas de ColombiaTIC el 30 de abril de 2018.
* Para 2017 “otros” no incluye información de las empresas BUGATEL, CAUCATEL, ETG, TELEJAMUNDI, TELEPALMIRA, TELECARTAGO, UNITEL.</t>
  </si>
  <si>
    <t>Gráfica 45. Tráfico telefónico de Larga distancia y Local extendida 2T a 4T 2017</t>
  </si>
  <si>
    <t>Trafico</t>
  </si>
  <si>
    <t>LDN</t>
  </si>
  <si>
    <t>LDIE</t>
  </si>
  <si>
    <t>LDIS</t>
  </si>
  <si>
    <t>LE</t>
  </si>
  <si>
    <t>Fuente: Colombia TIC. Elaboración CRC.
Notas: Cifras tomadas de ColombiaTIC el 30 de abril de 2018.</t>
  </si>
  <si>
    <t>Tabla 7. Distribución del tráfico de telefonía LE, LDN, LDIE, y LDIS – 2T a 4T 2017</t>
  </si>
  <si>
    <t>Internacional</t>
  </si>
  <si>
    <t>UNE - Tigo*</t>
  </si>
  <si>
    <t>Claro**</t>
  </si>
  <si>
    <t>ERT</t>
  </si>
  <si>
    <t>Satelital</t>
  </si>
  <si>
    <t>Fuente: Colombia TIC. Elaboración CRC.
Notas: Cifras tomadas de ColombiaTIC el 30 de abril de 2018.
* Reúne el tráfico de UNE EPM, Edatel y Tigo. ** Reúne el tráfico de Infracel y Telmex Colombia</t>
  </si>
  <si>
    <t>Gráfica 46. Ingresos de tráfico telefónico de LD y LE - 2T a 4T 2017</t>
  </si>
  <si>
    <t>Gráfica 16. Ingresos de tráfico telefónico de LD y LE - 2T a 4T 2017</t>
  </si>
  <si>
    <t>Ingreso / min</t>
  </si>
  <si>
    <t>Tabla 8. Distribución de los ingresos de telefonía LDN, LDI y LE - 2T a 4T 2017</t>
  </si>
  <si>
    <t>Fuente: Colombia TIC. Elaboración CRC.
Notas: Cifras tomadas de ColombiaTIC el 30 de abril de 2018.
* Reúne los ingresos de UNE EPM, Edatel y Tigo. ** Reúne los ingresos de Infracel y Telmex Colombia</t>
  </si>
  <si>
    <t>Gráfica 47. Evolución del número de conexiones de televisión por suscripción</t>
  </si>
  <si>
    <r>
      <t>Fuente:</t>
    </r>
    <r>
      <rPr>
        <sz val="8"/>
        <color theme="1"/>
        <rFont val="Tahoma"/>
        <family val="2"/>
      </rPr>
      <t xml:space="preserve"> ANTV. Elaboración CRC</t>
    </r>
  </si>
  <si>
    <t>Tabla 9. Número de suscriptores de televisión por suscripción por operador</t>
  </si>
  <si>
    <t>Directv</t>
  </si>
  <si>
    <t>HV Televisión</t>
  </si>
  <si>
    <t>Fuente: ANTV. Elaboración CRC</t>
  </si>
  <si>
    <t>Tabla 10. Ingresos del servicio de televisión por suscripción (Millones de pesos)</t>
  </si>
  <si>
    <t>HV TELEVISIÓN</t>
  </si>
  <si>
    <t>Fuente: ANTV. Elaboración CRC
Nota: cifras expresadas en precios corrientes.</t>
  </si>
  <si>
    <t>Usuarios</t>
  </si>
  <si>
    <t>Ingreso por línea</t>
  </si>
  <si>
    <t>Gráfica 48. Ingreso Promedio Mensual por Conexión – Cifra en pesos</t>
  </si>
  <si>
    <t>Telefonía móvil</t>
  </si>
  <si>
    <t>Internet móvil</t>
  </si>
  <si>
    <t>Telefonía fija</t>
  </si>
  <si>
    <t>Internet fijo</t>
  </si>
  <si>
    <t>TV suscripción</t>
  </si>
  <si>
    <t>Gráfica 1. Dinámica de líneas y conexiones de servicios TIC en Colombia</t>
  </si>
  <si>
    <t>Fuente: ColombiaTIC, CRC y ANTV. Elaboración CRC.</t>
  </si>
  <si>
    <t>Tabla 1. Participación porcentual de los operadores en los servicios TIC por número de conexiones y líneas 2017</t>
  </si>
  <si>
    <t xml:space="preserve">Servicio / Operador  </t>
  </si>
  <si>
    <t>Telefonía Local</t>
  </si>
  <si>
    <t>Televisión por suscripción</t>
  </si>
  <si>
    <t>TOTAL</t>
  </si>
  <si>
    <t>Claro</t>
  </si>
  <si>
    <t>Movistar</t>
  </si>
  <si>
    <t>Une</t>
  </si>
  <si>
    <t>Tigo</t>
  </si>
  <si>
    <t>DIRECTV</t>
  </si>
  <si>
    <t>Tabla 1. Participación de los operadores en los servicios TIC, según número de conexiones y líneas 2017</t>
  </si>
  <si>
    <t xml:space="preserve">Telefonía Fija </t>
  </si>
  <si>
    <r>
      <t>Fuente:</t>
    </r>
    <r>
      <rPr>
        <sz val="8"/>
        <color theme="1"/>
        <rFont val="Tahoma"/>
        <family val="2"/>
      </rPr>
      <t xml:space="preserve"> ColombiaTIC, CRC y ANTV. Elaboración CRC.</t>
    </r>
  </si>
  <si>
    <t>Ingresos Totales</t>
  </si>
  <si>
    <t>cifras en billones</t>
  </si>
  <si>
    <t>Corrientes</t>
  </si>
  <si>
    <t>Gráfica 2. Evolución de ingresos por servicio en Colombia a precios constantes</t>
  </si>
  <si>
    <t>IPC</t>
  </si>
  <si>
    <t>Deflactor</t>
  </si>
  <si>
    <t>Telefonía Fija*</t>
  </si>
  <si>
    <t>TV Suscripción</t>
  </si>
  <si>
    <t>Constantes</t>
  </si>
  <si>
    <t>Servicio</t>
  </si>
  <si>
    <t>Tabla 11. Caracterización del Mercado Postal</t>
  </si>
  <si>
    <t>Mercado Postal</t>
  </si>
  <si>
    <t>Vivienda de uso residencial</t>
  </si>
  <si>
    <t>Vivienda de uso comercial</t>
  </si>
  <si>
    <t>Envío</t>
  </si>
  <si>
    <t>No envío</t>
  </si>
  <si>
    <t>Cifras de envío</t>
  </si>
  <si>
    <t>Dinero</t>
  </si>
  <si>
    <t>Paquetes</t>
  </si>
  <si>
    <t>Fuente: Diagnóstico de Barreras Regulatorias del Sector Postal y Hoja de Ruta. Tamaño de la muestra: 3487 encuestas</t>
  </si>
  <si>
    <t>Gráfica 49. ¿A través de qué medio ha hecho los envíos de dinero?</t>
  </si>
  <si>
    <t>A través de un medio alterno</t>
  </si>
  <si>
    <t>A través de un medio de transporte</t>
  </si>
  <si>
    <t>A través de un amigo o un familiar</t>
  </si>
  <si>
    <t xml:space="preserve">A través de una empresa de remesas internacionales </t>
  </si>
  <si>
    <t>A través de un medio físico (Corresponsal bancario)</t>
  </si>
  <si>
    <t>A través de Medios Electrónicos</t>
  </si>
  <si>
    <t>A través de un medio físico (Entidad Financiera)</t>
  </si>
  <si>
    <t>A través de un medio físico (Empresa de Giros)</t>
  </si>
  <si>
    <t>Fuente: Diagnóstico de Barreras Regulatorias del Sector Postal y Hoja de Ruta. Tamaño de la muestra: 433 encuestas</t>
  </si>
  <si>
    <t>Gráfica 50. ¿A través de qué medio ha hecho los envíos de paquetes/encomiendas?</t>
  </si>
  <si>
    <t>Servicios formales (empresas de mensajería)</t>
  </si>
  <si>
    <t>Servicios informales (transporte público)</t>
  </si>
  <si>
    <t>No aplica</t>
  </si>
  <si>
    <t>Servicios informales (carros particulares, amigos, familiares, otros)</t>
  </si>
  <si>
    <t>Aplicaciones móviles</t>
  </si>
  <si>
    <t>Fuente: Diagnóstico de Barreras Regulatorias del Sector Postal y Hoja de Ruta. Tamaño de la muestra: 1068 encuestas</t>
  </si>
  <si>
    <t>Evolución del número de envíos</t>
  </si>
  <si>
    <t>Número de envíos de correo</t>
  </si>
  <si>
    <t>Trimestre</t>
  </si>
  <si>
    <t>Envíos individuales</t>
  </si>
  <si>
    <t>Envíos masivos</t>
  </si>
  <si>
    <t>1T-2015</t>
  </si>
  <si>
    <t>2T-2015</t>
  </si>
  <si>
    <t>3T-2015</t>
  </si>
  <si>
    <t>4T-2015</t>
  </si>
  <si>
    <t>1T-2016</t>
  </si>
  <si>
    <t>2T-2016</t>
  </si>
  <si>
    <t>3T-2016</t>
  </si>
  <si>
    <t>4T-2016</t>
  </si>
  <si>
    <t>1T-2017</t>
  </si>
  <si>
    <t>2T-2017</t>
  </si>
  <si>
    <t>3T-2017</t>
  </si>
  <si>
    <t>4T-2017</t>
  </si>
  <si>
    <t>Gráfica 51. Evolución envíos de correspondencia por tipo de envío</t>
  </si>
  <si>
    <t>Fuente: Colombia TIC. Elaboración CRC
Nota: Cifras tomadas de ColombiaTIC el 17 de abril de 2018.</t>
  </si>
  <si>
    <t>Individual</t>
  </si>
  <si>
    <t>Masivo</t>
  </si>
  <si>
    <t>Hasta 200 g</t>
  </si>
  <si>
    <t>De 200g - 2Kg</t>
  </si>
  <si>
    <t>Gráfica 52. Participación de los envíos de correspondencia de hasta 200 gramos</t>
  </si>
  <si>
    <t>Fuente: Colombia TIC. Elaboración CRC
Nota: Cifras tomadas de ColombiaTIC el 17 de abril de 2018</t>
  </si>
  <si>
    <t>Suma de INGRESOS</t>
  </si>
  <si>
    <t>Encomienda</t>
  </si>
  <si>
    <t>Correspondencia</t>
  </si>
  <si>
    <t>Gráfica 53. Evolución de los ingresos del servicio de correo (cifras en millones de pesos)</t>
  </si>
  <si>
    <t>ANNO</t>
  </si>
  <si>
    <t>(Todas)</t>
  </si>
  <si>
    <t>DESC_TIPO_SERVICIO_CORREO</t>
  </si>
  <si>
    <t>Promedio de TARIFA</t>
  </si>
  <si>
    <t>Gráfica 54. Ingreso promedio por envío de correspondencia</t>
  </si>
  <si>
    <t>Evolución de envíos del servicio de mensajería</t>
  </si>
  <si>
    <t xml:space="preserve">Envíos de Mensajería </t>
  </si>
  <si>
    <t>Gráfica 55. Evolución del tráfico del servicio de mensajería expresa</t>
  </si>
  <si>
    <t>Tabla 12. Envíos del servicio de mensajería por operador</t>
  </si>
  <si>
    <t>Variación 2016 - 2017</t>
  </si>
  <si>
    <t>Participación 2017</t>
  </si>
  <si>
    <t>Servientrega S.A.</t>
  </si>
  <si>
    <t>Domina Entrega Total S.A.</t>
  </si>
  <si>
    <t>Datacurrier LTDA</t>
  </si>
  <si>
    <t>Cadena Courrier S.A.</t>
  </si>
  <si>
    <t>Entrega Inmediata Segura S.A.</t>
  </si>
  <si>
    <t>Gráfica 56. Evolución de los ingresos del servicio de mensajería (en miles de millones)</t>
  </si>
  <si>
    <t>DESC_RANGO_PESO_ENVIO</t>
  </si>
  <si>
    <t>DESC_AMBITO</t>
  </si>
  <si>
    <t>Local</t>
  </si>
  <si>
    <t>Gráfica 57. Ingreso promedio por envío de mensajería expresa</t>
  </si>
  <si>
    <t xml:space="preserve">Envíos de giros </t>
  </si>
  <si>
    <t>Efectivo LTDA</t>
  </si>
  <si>
    <t>Servicios Postales Nacionales S.A.</t>
  </si>
  <si>
    <t>Supergiros S.A.</t>
  </si>
  <si>
    <t>Matrix giros y servicios SAS</t>
  </si>
  <si>
    <t>Tranza S.A.S.</t>
  </si>
  <si>
    <t xml:space="preserve">Ingresos de giros </t>
  </si>
  <si>
    <t>Giros</t>
  </si>
  <si>
    <t>Montos</t>
  </si>
  <si>
    <t>Gráfica 58. Evolución del tráfico y monto de los giros nacionales</t>
  </si>
  <si>
    <t>Fuente: Colombia TIC. Elaboración CRC
Nota: Cifras tomadas de ColombiaTIC el 11 de abril de 2018</t>
  </si>
  <si>
    <t>Evolución de envíos del servicio de giros nacionales</t>
  </si>
  <si>
    <t>Tabla 13. Número de giros postales tramitados por operador</t>
  </si>
  <si>
    <t>Servicios postales nacionales S.A.</t>
  </si>
  <si>
    <t>Evolución del monto promedio por giro</t>
  </si>
  <si>
    <t xml:space="preserve">Monto promedio por giro </t>
  </si>
  <si>
    <t>Monto promedio</t>
  </si>
  <si>
    <t>Evolución de Ingresos del servicio de giros nacionales</t>
  </si>
  <si>
    <t>Gráfica 59. Evolución del monto promedio por giro (cifras en pesos corrientes)</t>
  </si>
  <si>
    <t>Gráfica 60. Evolución de los ingresos del servicio de giros postales nacionales</t>
  </si>
  <si>
    <t>Tabla 14. Ingresos del servicio de giros por operador (en pesos corrientes)</t>
  </si>
  <si>
    <t>Tabla 15. Envíos del sector postal</t>
  </si>
  <si>
    <t>Tipo de envío</t>
  </si>
  <si>
    <t>Envíos</t>
  </si>
  <si>
    <t>Correo</t>
  </si>
  <si>
    <t>Mensajería expresa</t>
  </si>
  <si>
    <t>Giros nacionales</t>
  </si>
  <si>
    <t>Fuente: Colombia TIC. Elaboración CRC
Nota: Cifras tomadas ColombiaTIC el 11 y 17 de abril de 2018</t>
  </si>
  <si>
    <t>Tabla 16. Ingresos del sector postal (en pesos corrientes)</t>
  </si>
  <si>
    <t>Variación
2017-3T - 2017-4T</t>
  </si>
  <si>
    <t>Participación 2017-4T</t>
  </si>
  <si>
    <t>2017-2T</t>
  </si>
  <si>
    <t>2017-3T</t>
  </si>
  <si>
    <t>2017-4T</t>
  </si>
  <si>
    <t>Gráfica 13. Evolución del número de suscriptores y abonados de Internet Móvil</t>
  </si>
  <si>
    <t>Gráfico 14. Tráfico por operador de internet móvil (Millones de Gigabytes)</t>
  </si>
  <si>
    <t>Gráfico 15. Tráfico de internet móvil promedio mensual por conexión (GB)</t>
  </si>
  <si>
    <t>Gráfico 16. Ingresos de internet móvil por segmento</t>
  </si>
  <si>
    <t>Gráfico 17. Ingreso mensual promedio por conexión de Internet móvil</t>
  </si>
  <si>
    <t>Fuente: ColombiaTIC y CRC. Elaboración CRC</t>
  </si>
  <si>
    <t>Nota: Las cifras de ColombiaTIC fueron tomadas el 16 de abril de 2018. Los ingresos están a precios corrientes.</t>
  </si>
  <si>
    <t>Gráfico 18. Ingreso mensual por Gigabyte de internet móvil por segmento</t>
  </si>
  <si>
    <t>Tabla . Conexiones de internet móvil por demanda</t>
  </si>
  <si>
    <t>Tabla. Conexiones de internet móvil por suscripción</t>
  </si>
  <si>
    <t>Gráfico 21. Líneas de voz móvilpor modalidad</t>
  </si>
  <si>
    <t>Fuente: Colombia TIC. Elaboración CRC.</t>
  </si>
  <si>
    <t xml:space="preserve">Nota: Cifras tomadas de ColombiaTIC el 8 de abril de 2018. </t>
  </si>
  <si>
    <t>Gráfico 22. Tráfico de telefonía móvil por modalidad</t>
  </si>
  <si>
    <t>Gráfico 24. Ingresos totales de la telefonía móvil</t>
  </si>
  <si>
    <t>Gráfico 25. Ingreso promedio mensual por línea de telefonía móvil (ARPU)</t>
  </si>
  <si>
    <t>Gráfico 26. Ingreso promedio mensual por minuto (ARPM)</t>
  </si>
  <si>
    <t>Gráfico 28. Evolución de los ingresos de mensajería móvil</t>
  </si>
  <si>
    <t>Gráfico 29. Evolución ingreso por mensaje (RPM)</t>
  </si>
  <si>
    <t>Fuente: ColombiaTIC. Elaboración CRC</t>
  </si>
  <si>
    <t>Nota: Cifras tomadas de ColombiaTIC el 16 de abril de 2018. Los ingresos están a precios corrientes.</t>
  </si>
  <si>
    <t>Fuente: Colombia TIC. Elaboración y estimaciones CRC.</t>
  </si>
  <si>
    <t>Comcel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</si>
</sst>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0.0%"/>
    <numFmt numFmtId="166" formatCode="_(* #,##0.00_);_(* \(#,##0.00\);_(* &quot;-&quot;??_);_(@_)"/>
    <numFmt numFmtId="167" formatCode="0.0"/>
    <numFmt numFmtId="168" formatCode="_-* #,##0.0_-;\-* #,##0.0_-;_-* &quot;-&quot;??_-;_-@_-"/>
    <numFmt numFmtId="169" formatCode="_(* #,##0.0_);_(* \(#,##0.0\);_(* &quot;-&quot;??_);_(@_)"/>
    <numFmt numFmtId="170" formatCode="_-* #,##0_-;\-* #,##0_-;_-* &quot;-&quot;??_-;_-@_-"/>
    <numFmt numFmtId="171" formatCode="_(&quot;$&quot;\ * #,##0.00_);_(&quot;$&quot;\ * \(#,##0.00\);_(&quot;$&quot;\ * &quot;-&quot;??_);_(@_)"/>
    <numFmt numFmtId="172" formatCode="_(&quot;$&quot;* #,##0.00_);_(&quot;$&quot;* \(#,##0.00\);_(&quot;$&quot;* &quot;-&quot;??_);_(@_)"/>
    <numFmt numFmtId="173" formatCode="_-* #,##0.00\ _$_-;\-* #,##0.00\ _$_-;_-* &quot;-&quot;??\ _$_-;_-@_-"/>
    <numFmt numFmtId="174" formatCode="_ * #,##0_ ;_ * \-#,##0_ ;_ * &quot;-&quot;??_ ;_ @_ "/>
    <numFmt numFmtId="175" formatCode="&quot;$&quot;\ #,##0"/>
    <numFmt numFmtId="176" formatCode="_ [$€-2]\ * #,##0.00_ ;_ [$€-2]\ * \-#,##0.00_ ;_ [$€-2]\ * &quot;-&quot;??_ "/>
    <numFmt numFmtId="177" formatCode="#,##0.0___);\-#,##0.0___);* @___)"/>
    <numFmt numFmtId="178" formatCode="#,##0.0_____);\-#,##0.0_____);* @_____)"/>
    <numFmt numFmtId="179" formatCode="#,##0.0________;\-#,##0.0________;* @________"/>
    <numFmt numFmtId="180" formatCode="#,##0.0__________;\-#,##0.0__________;* @__________"/>
    <numFmt numFmtId="181" formatCode="#,##0.0____________;\-#,##0.0____________;* @____________"/>
    <numFmt numFmtId="182" formatCode="#,##0.0_______________);\-#,##0.0_______________);* @_______________)"/>
    <numFmt numFmtId="183" formatCode="#,##0.0%___);\-#,##0.0%___);* @___)"/>
    <numFmt numFmtId="184" formatCode="#,##0.0%_____);\-#,##0.0%_____);* @_____)"/>
    <numFmt numFmtId="185" formatCode="#,##0.0%________;\-#,##0.0%________;* @________"/>
    <numFmt numFmtId="186" formatCode="#,##0.0%__________;\-#,##0.0%__________;* @__________"/>
    <numFmt numFmtId="187" formatCode="#,##0.0%____________;\-#,##0.0%____________;* @____________"/>
    <numFmt numFmtId="188" formatCode="_ * #,##0.00_ ;_ * \-#,##0.00_ ;_ * &quot;-&quot;??_ ;_ @_ "/>
    <numFmt numFmtId="189" formatCode="_-* #,##0.00\ _€_-;\-* #,##0.00\ _€_-;_-* &quot;-&quot;??\ _€_-;_-@_-"/>
    <numFmt numFmtId="190" formatCode="\$#,##0.00\ ;\(\$#,##0.00\)"/>
    <numFmt numFmtId="191" formatCode="_ &quot;$&quot;\ * #,##0.00_ ;_ &quot;$&quot;\ * \-#,##0.00_ ;_ &quot;$&quot;\ * &quot;-&quot;??_ ;_ @_ "/>
    <numFmt numFmtId="192" formatCode="&quot;$&quot;\ #,##0;&quot;$&quot;\ \-#,##0"/>
    <numFmt numFmtId="193" formatCode="#,##0;[Red]#,##0"/>
    <numFmt numFmtId="194" formatCode="####"/>
    <numFmt numFmtId="195" formatCode="mmmm\ yyyy"/>
    <numFmt numFmtId="196" formatCode="mmmm"/>
    <numFmt numFmtId="197" formatCode="\R\ #,##0.00\ "/>
    <numFmt numFmtId="198" formatCode="\O\ #,##0\ "/>
    <numFmt numFmtId="199" formatCode="\S\ #,##0"/>
    <numFmt numFmtId="200" formatCode="\D\ #,##0"/>
    <numFmt numFmtId="201" formatCode="\N\ #,##0"/>
    <numFmt numFmtId="202" formatCode="\J\ #,##0"/>
    <numFmt numFmtId="203" formatCode="\N\ #,##0_);\(#,##0\)"/>
    <numFmt numFmtId="204" formatCode="\R\ #,##0"/>
    <numFmt numFmtId="205" formatCode="#,##0.0_ ;;\-"/>
    <numFmt numFmtId="206" formatCode="\V\ #,##0\ "/>
    <numFmt numFmtId="207" formatCode="\N\ #,##0\ "/>
    <numFmt numFmtId="208" formatCode="\U\ #,##0"/>
    <numFmt numFmtId="209" formatCode="\O\ #,##0;[Red]\-#,##0"/>
    <numFmt numFmtId="210" formatCode="\N\ #,##0.0\ "/>
    <numFmt numFmtId="211" formatCode="\O\ #,##0.0\ "/>
    <numFmt numFmtId="212" formatCode="\U\S\¢\ #,##0.00\ "/>
    <numFmt numFmtId="213" formatCode="_(* #.##0.00_);_(* \(#.##0.00\);_(* &quot;-&quot;??_);_(@_)"/>
    <numFmt numFmtId="214" formatCode="_(* #,##0_);_(* \(#,##0\);_(* &quot;-&quot;??_);_(@_)"/>
    <numFmt numFmtId="215" formatCode="_-* #,##0.000_-;\-* #,##0.000_-;_-* &quot;-&quot;??_-;_-@_-"/>
    <numFmt numFmtId="216" formatCode="_-* #,##0.0000_-;\-* #,##0.0000_-;_-* &quot;-&quot;??_-;_-@_-"/>
    <numFmt numFmtId="217" formatCode="_ * #.##0.00_ ;_ * \-#.##0.00_ ;_ * &quot;-&quot;??_ ;_ @_ "/>
    <numFmt numFmtId="218" formatCode="_-* #,##0.0_-;\-* #,##0.0_-;_-* &quot;-&quot;?_-;_-@_-"/>
    <numFmt numFmtId="219" formatCode="_-&quot;$&quot;* #,##0_-;\-&quot;$&quot;* #,##0_-;_-&quot;$&quot;* &quot;-&quot;??_-;_-@_-"/>
    <numFmt numFmtId="220" formatCode="_-* #.##0.00_-;\-* #.##0.00_-;_-* &quot;-&quot;??_-;_-@_-"/>
  </numFmts>
  <fonts count="1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Verdana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9"/>
      <color indexed="9"/>
      <name val="Times"/>
      <family val="1"/>
    </font>
    <font>
      <sz val="10"/>
      <color indexed="53"/>
      <name val="Arial"/>
      <family val="2"/>
    </font>
    <font>
      <i/>
      <sz val="10"/>
      <color indexed="10"/>
      <name val="Arial"/>
      <family val="2"/>
    </font>
    <font>
      <i/>
      <sz val="8"/>
      <color indexed="10"/>
      <name val="Arial"/>
      <family val="2"/>
    </font>
    <font>
      <sz val="10"/>
      <color indexed="16"/>
      <name val="Arial"/>
      <family val="2"/>
    </font>
    <font>
      <sz val="10"/>
      <name val="Garamond"/>
      <family val="1"/>
    </font>
    <font>
      <sz val="9"/>
      <color indexed="33"/>
      <name val="Arial"/>
      <family val="2"/>
    </font>
    <font>
      <sz val="10"/>
      <color indexed="39"/>
      <name val="Arial"/>
      <family val="2"/>
    </font>
    <font>
      <sz val="8"/>
      <color indexed="39"/>
      <name val="Arial"/>
      <family val="2"/>
    </font>
    <font>
      <sz val="10"/>
      <color indexed="20"/>
      <name val="Arial"/>
      <family val="2"/>
    </font>
    <font>
      <sz val="9"/>
      <color indexed="39"/>
      <name val="Arial"/>
      <family val="2"/>
    </font>
    <font>
      <sz val="10"/>
      <color indexed="37"/>
      <name val="Arial"/>
      <family val="2"/>
    </font>
    <font>
      <sz val="8"/>
      <color indexed="53"/>
      <name val="Arial"/>
      <family val="2"/>
    </font>
    <font>
      <sz val="8"/>
      <color indexed="33"/>
      <name val="Arial"/>
      <family val="2"/>
    </font>
    <font>
      <sz val="10"/>
      <color indexed="33"/>
      <name val="Arial"/>
      <family val="2"/>
    </font>
    <font>
      <sz val="10"/>
      <color indexed="36"/>
      <name val="Arial"/>
      <family val="2"/>
    </font>
    <font>
      <sz val="8"/>
      <name val="Verdana"/>
      <family val="2"/>
    </font>
    <font>
      <sz val="10"/>
      <name val="Helvetica"/>
      <family val="2"/>
    </font>
    <font>
      <u/>
      <sz val="10"/>
      <color theme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theme="1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theme="1"/>
      <name val="Tahoma"/>
      <family val="2"/>
    </font>
    <font>
      <b/>
      <sz val="8"/>
      <color indexed="8"/>
      <name val="Tahoma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name val="Tahoma"/>
      <family val="2"/>
    </font>
    <font>
      <sz val="8"/>
      <color theme="1"/>
      <name val="Tahoma"/>
      <family val="2"/>
    </font>
    <font>
      <b/>
      <sz val="10"/>
      <color indexed="8"/>
      <name val="Tahoma"/>
      <family val="2"/>
    </font>
    <font>
      <sz val="8"/>
      <color theme="1"/>
      <name val="Calibri"/>
      <family val="2"/>
    </font>
    <font>
      <sz val="8"/>
      <color rgb="FF000000"/>
      <name val="Tahoma"/>
      <family val="2"/>
    </font>
    <font>
      <b/>
      <sz val="9"/>
      <name val="Tahoma"/>
      <family val="2"/>
    </font>
    <font>
      <b/>
      <sz val="9"/>
      <color indexed="81"/>
      <name val="Tahoma"/>
      <family val="2"/>
    </font>
    <font>
      <b/>
      <sz val="10"/>
      <color theme="0"/>
      <name val="Tahoma"/>
      <family val="2"/>
    </font>
    <font>
      <b/>
      <sz val="11"/>
      <color rgb="FFFF0000"/>
      <name val="Calibri"/>
      <family val="2"/>
      <scheme val="minor"/>
    </font>
    <font>
      <b/>
      <sz val="8"/>
      <color theme="0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Tahoma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Tahoma"/>
      <family val="2"/>
    </font>
    <font>
      <sz val="10"/>
      <name val="Tahoma"/>
      <family val="2"/>
    </font>
    <font>
      <sz val="11"/>
      <name val="Calibri"/>
      <family val="2"/>
    </font>
    <font>
      <sz val="9"/>
      <color rgb="FF00000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theme="1"/>
      <name val="Tahoma"/>
      <family val="2"/>
    </font>
    <font>
      <sz val="11"/>
      <color theme="5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1"/>
      <name val="Tahoma"/>
      <family val="2"/>
    </font>
    <font>
      <sz val="10"/>
      <color theme="1"/>
      <name val="Tahoma"/>
      <family val="2"/>
    </font>
    <font>
      <b/>
      <sz val="9"/>
      <color theme="0"/>
      <name val="Tahoma"/>
      <family val="2"/>
    </font>
    <font>
      <b/>
      <u/>
      <sz val="10"/>
      <color theme="1"/>
      <name val="Tahoma"/>
      <family val="2"/>
    </font>
    <font>
      <b/>
      <i/>
      <sz val="10"/>
      <name val="Tahoma"/>
      <family val="2"/>
    </font>
    <font>
      <b/>
      <sz val="10"/>
      <color indexed="63"/>
      <name val="Tahoma"/>
      <family val="2"/>
    </font>
    <font>
      <sz val="10"/>
      <color indexed="63"/>
      <name val="Tahoma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FE0F1"/>
      </patternFill>
    </fill>
    <fill>
      <patternFill patternType="solid">
        <fgColor rgb="FFFF4B4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3EC7F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202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theme="8" tint="-0.2499465926084170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theme="8" tint="-0.2499465926084170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8" tint="-0.2499465926084170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8" tint="-0.2499465926084170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rgb="FF95B3D7"/>
      </bottom>
      <diagonal/>
    </border>
    <border>
      <left style="medium">
        <color rgb="FF95B3D7"/>
      </left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/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 style="medium">
        <color rgb="FF95B3D7"/>
      </left>
      <right/>
      <top style="medium">
        <color rgb="FF95B3D7"/>
      </top>
      <bottom/>
      <diagonal/>
    </border>
    <border>
      <left/>
      <right/>
      <top style="medium">
        <color rgb="FF95B3D7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0" fontId="2" fillId="0" borderId="0">
      <alignment vertical="top"/>
    </xf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5" fillId="35" borderId="0" applyNumberFormat="0" applyBorder="0" applyAlignment="0" applyProtection="0"/>
    <xf numFmtId="0" fontId="26" fillId="47" borderId="11" applyNumberFormat="0" applyAlignment="0" applyProtection="0"/>
    <xf numFmtId="0" fontId="27" fillId="48" borderId="12" applyNumberFormat="0" applyAlignment="0" applyProtection="0"/>
    <xf numFmtId="0" fontId="28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52" borderId="0" applyNumberFormat="0" applyBorder="0" applyAlignment="0" applyProtection="0"/>
    <xf numFmtId="0" fontId="30" fillId="38" borderId="11" applyNumberFormat="0" applyAlignment="0" applyProtection="0"/>
    <xf numFmtId="0" fontId="2" fillId="0" borderId="0" applyFill="0" applyBorder="0"/>
    <xf numFmtId="0" fontId="31" fillId="34" borderId="0" applyNumberFormat="0" applyBorder="0" applyAlignment="0" applyProtection="0"/>
    <xf numFmtId="173" fontId="22" fillId="0" borderId="0" applyFont="0" applyFill="0" applyBorder="0" applyAlignment="0" applyProtection="0"/>
    <xf numFmtId="0" fontId="32" fillId="53" borderId="0" applyNumberFormat="0" applyBorder="0" applyAlignment="0" applyProtection="0"/>
    <xf numFmtId="0" fontId="2" fillId="54" borderId="14" applyNumberFormat="0" applyFont="0" applyAlignment="0" applyProtection="0"/>
    <xf numFmtId="9" fontId="22" fillId="0" borderId="0" applyFont="0" applyFill="0" applyBorder="0" applyAlignment="0" applyProtection="0"/>
    <xf numFmtId="0" fontId="33" fillId="47" borderId="1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29" fillId="0" borderId="18" applyNumberFormat="0" applyFill="0" applyAlignment="0" applyProtection="0"/>
    <xf numFmtId="0" fontId="39" fillId="0" borderId="19" applyNumberFormat="0" applyFill="0" applyAlignment="0" applyProtection="0"/>
    <xf numFmtId="175" fontId="2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40" fillId="0" borderId="0">
      <alignment vertical="top"/>
    </xf>
    <xf numFmtId="166" fontId="2" fillId="0" borderId="0" applyFont="0" applyFill="0" applyBorder="0" applyAlignment="0" applyProtection="0"/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177" fontId="41" fillId="0" borderId="22" applyFont="0" applyFill="0" applyBorder="0" applyProtection="0"/>
    <xf numFmtId="178" fontId="41" fillId="0" borderId="20" applyFont="0" applyFill="0" applyBorder="0" applyProtection="0"/>
    <xf numFmtId="179" fontId="41" fillId="0" borderId="20" applyFont="0" applyFill="0" applyBorder="0" applyProtection="0"/>
    <xf numFmtId="180" fontId="41" fillId="0" borderId="20" applyFont="0" applyFill="0" applyBorder="0" applyProtection="0"/>
    <xf numFmtId="181" fontId="41" fillId="0" borderId="20" applyFont="0" applyFill="0" applyBorder="0" applyProtection="0"/>
    <xf numFmtId="182" fontId="41" fillId="0" borderId="22" applyFont="0" applyFill="0" applyBorder="0" applyProtection="0"/>
    <xf numFmtId="183" fontId="42" fillId="0" borderId="21" applyFont="0" applyFill="0" applyBorder="0" applyProtection="0"/>
    <xf numFmtId="184" fontId="2" fillId="0" borderId="0" applyFont="0" applyFill="0" applyBorder="0" applyProtection="0"/>
    <xf numFmtId="185" fontId="2" fillId="0" borderId="0" applyFont="0" applyFill="0" applyBorder="0" applyProtection="0"/>
    <xf numFmtId="186" fontId="41" fillId="0" borderId="23" applyFont="0" applyFill="0" applyBorder="0" applyProtection="0"/>
    <xf numFmtId="187" fontId="41" fillId="0" borderId="23" applyFont="0" applyFill="0" applyBorder="0" applyProtection="0"/>
    <xf numFmtId="40" fontId="22" fillId="0" borderId="0" applyFill="0" applyBorder="0" applyProtection="0">
      <alignment horizontal="right"/>
    </xf>
    <xf numFmtId="188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3" fillId="0" borderId="0"/>
    <xf numFmtId="9" fontId="2" fillId="0" borderId="0" applyFont="0" applyFill="0" applyBorder="0" applyAlignment="0" applyProtection="0"/>
    <xf numFmtId="2" fontId="43" fillId="55" borderId="24" applyProtection="0"/>
    <xf numFmtId="0" fontId="2" fillId="0" borderId="0" applyNumberFormat="0"/>
    <xf numFmtId="0" fontId="44" fillId="0" borderId="0" applyProtection="0"/>
    <xf numFmtId="190" fontId="44" fillId="0" borderId="0" applyProtection="0"/>
    <xf numFmtId="0" fontId="45" fillId="0" borderId="0" applyProtection="0"/>
    <xf numFmtId="0" fontId="46" fillId="0" borderId="0" applyProtection="0"/>
    <xf numFmtId="0" fontId="44" fillId="0" borderId="25" applyProtection="0"/>
    <xf numFmtId="0" fontId="44" fillId="0" borderId="0"/>
    <xf numFmtId="10" fontId="44" fillId="0" borderId="0" applyProtection="0"/>
    <xf numFmtId="0" fontId="44" fillId="0" borderId="0"/>
    <xf numFmtId="2" fontId="44" fillId="0" borderId="0" applyProtection="0"/>
    <xf numFmtId="4" fontId="44" fillId="0" borderId="0" applyProtection="0"/>
    <xf numFmtId="0" fontId="2" fillId="0" borderId="0"/>
    <xf numFmtId="0" fontId="22" fillId="0" borderId="0"/>
    <xf numFmtId="0" fontId="2" fillId="0" borderId="0">
      <alignment vertical="top"/>
    </xf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5" fillId="35" borderId="0" applyNumberFormat="0" applyBorder="0" applyAlignment="0" applyProtection="0"/>
    <xf numFmtId="0" fontId="26" fillId="47" borderId="11" applyNumberFormat="0" applyAlignment="0" applyProtection="0"/>
    <xf numFmtId="0" fontId="27" fillId="48" borderId="12" applyNumberFormat="0" applyAlignment="0" applyProtection="0"/>
    <xf numFmtId="0" fontId="28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52" borderId="0" applyNumberFormat="0" applyBorder="0" applyAlignment="0" applyProtection="0"/>
    <xf numFmtId="0" fontId="30" fillId="38" borderId="11" applyNumberFormat="0" applyAlignment="0" applyProtection="0"/>
    <xf numFmtId="0" fontId="2" fillId="0" borderId="0" applyFill="0" applyBorder="0"/>
    <xf numFmtId="0" fontId="31" fillId="34" borderId="0" applyNumberFormat="0" applyBorder="0" applyAlignment="0" applyProtection="0"/>
    <xf numFmtId="173" fontId="22" fillId="0" borderId="0" applyFont="0" applyFill="0" applyBorder="0" applyAlignment="0" applyProtection="0"/>
    <xf numFmtId="0" fontId="32" fillId="53" borderId="0" applyNumberFormat="0" applyBorder="0" applyAlignment="0" applyProtection="0"/>
    <xf numFmtId="0" fontId="2" fillId="54" borderId="14" applyNumberFormat="0" applyFont="0" applyAlignment="0" applyProtection="0"/>
    <xf numFmtId="9" fontId="22" fillId="0" borderId="0" applyFont="0" applyFill="0" applyBorder="0" applyAlignment="0" applyProtection="0"/>
    <xf numFmtId="0" fontId="33" fillId="47" borderId="1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29" fillId="0" borderId="18" applyNumberFormat="0" applyFill="0" applyAlignment="0" applyProtection="0"/>
    <xf numFmtId="0" fontId="39" fillId="0" borderId="19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171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92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0" fontId="2" fillId="0" borderId="0"/>
    <xf numFmtId="19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1" fillId="0" borderId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172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7" fillId="0" borderId="0"/>
    <xf numFmtId="43" fontId="1" fillId="0" borderId="0" applyFont="0" applyFill="0" applyBorder="0" applyAlignment="0" applyProtection="0"/>
    <xf numFmtId="0" fontId="22" fillId="0" borderId="0"/>
    <xf numFmtId="0" fontId="42" fillId="0" borderId="0"/>
    <xf numFmtId="0" fontId="20" fillId="0" borderId="0"/>
    <xf numFmtId="0" fontId="22" fillId="0" borderId="0"/>
    <xf numFmtId="17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0" fontId="22" fillId="0" borderId="0" applyFill="0" applyBorder="0" applyProtection="0">
      <alignment horizontal="right"/>
    </xf>
    <xf numFmtId="0" fontId="22" fillId="0" borderId="0"/>
    <xf numFmtId="17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42" fillId="0" borderId="0"/>
    <xf numFmtId="0" fontId="22" fillId="0" borderId="0"/>
    <xf numFmtId="43" fontId="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/>
    <xf numFmtId="205" fontId="50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4" fontId="51" fillId="56" borderId="1"/>
    <xf numFmtId="200" fontId="52" fillId="0" borderId="0" applyFill="0" applyBorder="0" applyAlignment="0" applyProtection="0"/>
    <xf numFmtId="3" fontId="53" fillId="0" borderId="14" applyFill="0" applyBorder="0" applyAlignment="0" applyProtection="0">
      <alignment horizontal="right"/>
    </xf>
    <xf numFmtId="41" fontId="53" fillId="0" borderId="0" applyFill="0" applyBorder="0" applyAlignment="0" applyProtection="0"/>
    <xf numFmtId="3" fontId="54" fillId="0" borderId="14" applyFill="0" applyBorder="0" applyAlignment="0" applyProtection="0">
      <alignment horizontal="right"/>
    </xf>
    <xf numFmtId="3" fontId="54" fillId="0" borderId="0" applyFill="0" applyBorder="0" applyAlignment="0" applyProtection="0"/>
    <xf numFmtId="0" fontId="69" fillId="0" borderId="0" applyNumberFormat="0" applyFill="0" applyBorder="0" applyAlignment="0" applyProtection="0"/>
    <xf numFmtId="202" fontId="55" fillId="0" borderId="0" applyFill="0" applyBorder="0" applyAlignment="0" applyProtection="0"/>
    <xf numFmtId="43" fontId="2" fillId="0" borderId="0" applyFont="0" applyFill="0" applyBorder="0" applyAlignment="0" applyProtection="0"/>
    <xf numFmtId="196" fontId="56" fillId="0" borderId="0" applyFont="0" applyFill="0" applyBorder="0" applyAlignment="0" applyProtection="0">
      <alignment vertical="top"/>
    </xf>
    <xf numFmtId="195" fontId="42" fillId="0" borderId="0" applyFont="0" applyFill="0" applyBorder="0" applyAlignment="0" applyProtection="0">
      <alignment horizontal="left"/>
    </xf>
    <xf numFmtId="207" fontId="57" fillId="0" borderId="0" applyFill="0" applyBorder="0" applyAlignment="0" applyProtection="0"/>
    <xf numFmtId="203" fontId="58" fillId="0" borderId="0" applyFill="0" applyBorder="0" applyAlignment="0" applyProtection="0"/>
    <xf numFmtId="203" fontId="59" fillId="0" borderId="26" applyFill="0" applyBorder="0" applyAlignment="0" applyProtection="0">
      <alignment horizontal="right"/>
    </xf>
    <xf numFmtId="201" fontId="60" fillId="0" borderId="0" applyFill="0" applyBorder="0" applyAlignment="0" applyProtection="0"/>
    <xf numFmtId="207" fontId="61" fillId="0" borderId="14" applyFill="0" applyBorder="0" applyAlignment="0" applyProtection="0">
      <alignment horizontal="right"/>
    </xf>
    <xf numFmtId="210" fontId="61" fillId="0" borderId="14" applyFill="0" applyBorder="0" applyAlignment="0" applyProtection="0">
      <alignment horizontal="right"/>
    </xf>
    <xf numFmtId="209" fontId="62" fillId="0" borderId="0" applyFill="0" applyBorder="0" applyAlignment="0" applyProtection="0"/>
    <xf numFmtId="198" fontId="63" fillId="0" borderId="0" applyFill="0" applyBorder="0" applyProtection="0"/>
    <xf numFmtId="211" fontId="57" fillId="0" borderId="14" applyFill="0" applyBorder="0" applyAlignment="0" applyProtection="0">
      <alignment horizontal="right"/>
    </xf>
    <xf numFmtId="165" fontId="40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7" fontId="64" fillId="0" borderId="0" applyFill="0" applyBorder="0" applyAlignment="0" applyProtection="0"/>
    <xf numFmtId="204" fontId="65" fillId="0" borderId="0" applyFill="0" applyBorder="0" applyAlignment="0" applyProtection="0"/>
    <xf numFmtId="199" fontId="55" fillId="0" borderId="0" applyFill="0" applyBorder="0" applyAlignment="0" applyProtection="0"/>
    <xf numFmtId="0" fontId="2" fillId="0" borderId="0"/>
    <xf numFmtId="208" fontId="66" fillId="0" borderId="27" applyFill="0" applyBorder="0" applyAlignment="0" applyProtection="0">
      <alignment horizontal="right" vertical="top" wrapText="1"/>
    </xf>
    <xf numFmtId="212" fontId="67" fillId="0" borderId="28" applyFont="0" applyFill="0" applyBorder="0" applyAlignment="0" applyProtection="0">
      <alignment horizontal="justify" vertical="top" wrapText="1"/>
    </xf>
    <xf numFmtId="206" fontId="61" fillId="0" borderId="14" applyFill="0" applyBorder="0" applyAlignment="0" applyProtection="0">
      <alignment horizontal="right"/>
    </xf>
    <xf numFmtId="206" fontId="59" fillId="0" borderId="0" applyFill="0" applyBorder="0" applyAlignment="0" applyProtection="0"/>
    <xf numFmtId="0" fontId="68" fillId="0" borderId="0"/>
    <xf numFmtId="0" fontId="70" fillId="0" borderId="0"/>
    <xf numFmtId="0" fontId="75" fillId="0" borderId="0"/>
    <xf numFmtId="166" fontId="2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/>
    <xf numFmtId="0" fontId="1" fillId="0" borderId="0"/>
    <xf numFmtId="21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0" fontId="21" fillId="0" borderId="0" applyFill="0" applyBorder="0" applyAlignment="0" applyProtection="0"/>
    <xf numFmtId="217" fontId="2" fillId="0" borderId="0" applyFont="0" applyFill="0" applyBorder="0" applyAlignment="0" applyProtection="0"/>
    <xf numFmtId="0" fontId="113" fillId="0" borderId="0"/>
    <xf numFmtId="43" fontId="11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13" fillId="0" borderId="0" applyFont="0" applyFill="0" applyBorder="0" applyAlignment="0" applyProtection="0"/>
  </cellStyleXfs>
  <cellXfs count="469">
    <xf numFmtId="0" fontId="0" fillId="0" borderId="0" xfId="0"/>
    <xf numFmtId="2" fontId="0" fillId="0" borderId="0" xfId="0" applyNumberFormat="1"/>
    <xf numFmtId="169" fontId="19" fillId="0" borderId="1" xfId="45" applyNumberFormat="1" applyFont="1" applyBorder="1" applyAlignment="1">
      <alignment horizontal="right" vertical="center" wrapText="1"/>
    </xf>
    <xf numFmtId="168" fontId="19" fillId="0" borderId="1" xfId="1" applyNumberFormat="1" applyFont="1" applyBorder="1" applyAlignment="1">
      <alignment horizontal="right" vertical="center" wrapText="1"/>
    </xf>
    <xf numFmtId="0" fontId="0" fillId="0" borderId="0" xfId="0"/>
    <xf numFmtId="0" fontId="0" fillId="0" borderId="0" xfId="0" applyAlignment="1">
      <alignment horizontal="right"/>
    </xf>
    <xf numFmtId="167" fontId="19" fillId="0" borderId="1" xfId="0" applyNumberFormat="1" applyFont="1" applyBorder="1" applyAlignment="1">
      <alignment horizontal="right" vertical="center" wrapText="1"/>
    </xf>
    <xf numFmtId="167" fontId="19" fillId="0" borderId="1" xfId="0" applyNumberFormat="1" applyFont="1" applyBorder="1" applyAlignment="1">
      <alignment horizontal="right" vertical="center" wrapText="1" readingOrder="1"/>
    </xf>
    <xf numFmtId="168" fontId="0" fillId="0" borderId="0" xfId="0" applyNumberFormat="1"/>
    <xf numFmtId="170" fontId="0" fillId="0" borderId="0" xfId="227" applyNumberFormat="1" applyFont="1"/>
    <xf numFmtId="0" fontId="3" fillId="0" borderId="0" xfId="0" applyFont="1"/>
    <xf numFmtId="167" fontId="19" fillId="0" borderId="0" xfId="0" applyNumberFormat="1" applyFont="1" applyBorder="1" applyAlignment="1">
      <alignment horizontal="right" vertical="center" wrapText="1" readingOrder="1"/>
    </xf>
    <xf numFmtId="167" fontId="19" fillId="0" borderId="0" xfId="0" applyNumberFormat="1" applyFont="1" applyFill="1" applyBorder="1" applyAlignment="1">
      <alignment horizontal="right" vertical="center" wrapText="1" readingOrder="1"/>
    </xf>
    <xf numFmtId="167" fontId="19" fillId="0" borderId="0" xfId="0" applyNumberFormat="1" applyFont="1" applyFill="1" applyBorder="1" applyAlignment="1">
      <alignment horizontal="right" vertical="center" wrapText="1"/>
    </xf>
    <xf numFmtId="167" fontId="19" fillId="0" borderId="0" xfId="0" applyNumberFormat="1" applyFont="1" applyBorder="1" applyAlignment="1">
      <alignment horizontal="right" vertical="center" wrapText="1"/>
    </xf>
    <xf numFmtId="0" fontId="48" fillId="0" borderId="0" xfId="228" applyAlignment="1">
      <alignment horizontal="justify" vertical="center"/>
    </xf>
    <xf numFmtId="168" fontId="19" fillId="0" borderId="1" xfId="227" applyNumberFormat="1" applyFont="1" applyBorder="1" applyAlignment="1">
      <alignment horizontal="right" vertical="center" wrapText="1"/>
    </xf>
    <xf numFmtId="9" fontId="19" fillId="0" borderId="0" xfId="3" applyFont="1" applyBorder="1" applyAlignment="1">
      <alignment horizontal="right" vertical="center" wrapText="1" readingOrder="1"/>
    </xf>
    <xf numFmtId="9" fontId="19" fillId="0" borderId="0" xfId="3" applyNumberFormat="1" applyFont="1" applyBorder="1" applyAlignment="1">
      <alignment horizontal="right" vertical="center" wrapText="1" readingOrder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Border="1"/>
    <xf numFmtId="168" fontId="19" fillId="0" borderId="0" xfId="1" applyNumberFormat="1" applyFont="1" applyBorder="1" applyAlignment="1">
      <alignment horizontal="right" vertical="center" wrapText="1"/>
    </xf>
    <xf numFmtId="167" fontId="19" fillId="0" borderId="1" xfId="0" applyNumberFormat="1" applyFont="1" applyFill="1" applyBorder="1" applyAlignment="1">
      <alignment horizontal="right" vertical="center" wrapText="1" readingOrder="1"/>
    </xf>
    <xf numFmtId="167" fontId="19" fillId="0" borderId="1" xfId="0" applyNumberFormat="1" applyFont="1" applyFill="1" applyBorder="1" applyAlignment="1">
      <alignment horizontal="right" vertical="center" wrapText="1"/>
    </xf>
    <xf numFmtId="0" fontId="71" fillId="0" borderId="0" xfId="265" applyFont="1" applyFill="1" applyAlignment="1">
      <alignment horizontal="left"/>
    </xf>
    <xf numFmtId="0" fontId="70" fillId="0" borderId="0" xfId="265"/>
    <xf numFmtId="0" fontId="73" fillId="0" borderId="0" xfId="265" applyFont="1" applyFill="1"/>
    <xf numFmtId="0" fontId="2" fillId="0" borderId="0" xfId="265" applyFont="1" applyFill="1"/>
    <xf numFmtId="0" fontId="73" fillId="0" borderId="1" xfId="265" applyFont="1" applyFill="1" applyBorder="1" applyAlignment="1">
      <alignment horizontal="right"/>
    </xf>
    <xf numFmtId="0" fontId="73" fillId="0" borderId="1" xfId="265" quotePrefix="1" applyFont="1" applyFill="1" applyBorder="1" applyAlignment="1">
      <alignment horizontal="right"/>
    </xf>
    <xf numFmtId="0" fontId="42" fillId="0" borderId="1" xfId="265" applyFont="1" applyFill="1" applyBorder="1" applyAlignment="1">
      <alignment horizontal="left"/>
    </xf>
    <xf numFmtId="167" fontId="42" fillId="0" borderId="1" xfId="232" applyNumberFormat="1" applyFont="1" applyFill="1" applyBorder="1" applyAlignment="1">
      <alignment horizontal="right"/>
    </xf>
    <xf numFmtId="0" fontId="42" fillId="0" borderId="1" xfId="265" applyFont="1" applyBorder="1" applyAlignment="1">
      <alignment horizontal="left"/>
    </xf>
    <xf numFmtId="167" fontId="42" fillId="0" borderId="1" xfId="241" applyNumberFormat="1" applyFont="1" applyFill="1" applyBorder="1" applyAlignment="1">
      <alignment horizontal="right"/>
    </xf>
    <xf numFmtId="0" fontId="42" fillId="0" borderId="1" xfId="265" applyFont="1" applyBorder="1" applyAlignment="1">
      <alignment horizontal="left" wrapText="1"/>
    </xf>
    <xf numFmtId="167" fontId="42" fillId="0" borderId="1" xfId="232" applyNumberFormat="1" applyFont="1" applyBorder="1" applyAlignment="1">
      <alignment horizontal="right"/>
    </xf>
    <xf numFmtId="167" fontId="42" fillId="0" borderId="1" xfId="265" applyNumberFormat="1" applyFont="1" applyBorder="1" applyAlignment="1">
      <alignment horizontal="right"/>
    </xf>
    <xf numFmtId="167" fontId="42" fillId="0" borderId="1" xfId="265" applyNumberFormat="1" applyFont="1" applyFill="1" applyBorder="1" applyAlignment="1">
      <alignment horizontal="right"/>
    </xf>
    <xf numFmtId="0" fontId="74" fillId="0" borderId="0" xfId="0" applyFont="1" applyAlignment="1"/>
    <xf numFmtId="10" fontId="0" fillId="0" borderId="0" xfId="3" applyNumberFormat="1" applyFont="1"/>
    <xf numFmtId="167" fontId="0" fillId="0" borderId="1" xfId="0" applyNumberFormat="1" applyBorder="1"/>
    <xf numFmtId="167" fontId="0" fillId="0" borderId="0" xfId="0" applyNumberFormat="1"/>
    <xf numFmtId="0" fontId="0" fillId="0" borderId="0" xfId="0" applyBorder="1"/>
    <xf numFmtId="0" fontId="0" fillId="0" borderId="1" xfId="0" applyFill="1" applyBorder="1" applyAlignment="1">
      <alignment horizontal="right"/>
    </xf>
    <xf numFmtId="168" fontId="19" fillId="0" borderId="1" xfId="227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0" fontId="77" fillId="0" borderId="1" xfId="0" applyFont="1" applyBorder="1" applyAlignment="1">
      <alignment horizontal="center" vertical="center"/>
    </xf>
    <xf numFmtId="0" fontId="78" fillId="0" borderId="1" xfId="270" applyFont="1" applyFill="1" applyBorder="1" applyAlignment="1">
      <alignment horizontal="center" vertical="center" wrapText="1"/>
    </xf>
    <xf numFmtId="0" fontId="0" fillId="0" borderId="1" xfId="0" applyFont="1" applyBorder="1"/>
    <xf numFmtId="10" fontId="40" fillId="0" borderId="1" xfId="3" applyNumberFormat="1" applyFont="1" applyFill="1" applyBorder="1" applyAlignment="1">
      <alignment horizontal="center"/>
    </xf>
    <xf numFmtId="10" fontId="0" fillId="0" borderId="0" xfId="0" applyNumberFormat="1"/>
    <xf numFmtId="0" fontId="79" fillId="0" borderId="1" xfId="270" applyFont="1" applyFill="1" applyBorder="1" applyAlignment="1">
      <alignment horizontal="center" vertical="center" wrapText="1"/>
    </xf>
    <xf numFmtId="0" fontId="41" fillId="0" borderId="1" xfId="270" applyFont="1" applyFill="1" applyBorder="1" applyAlignment="1">
      <alignment horizontal="center" vertical="center" wrapText="1"/>
    </xf>
    <xf numFmtId="0" fontId="80" fillId="0" borderId="1" xfId="270" applyFont="1" applyFill="1" applyBorder="1" applyAlignment="1">
      <alignment horizontal="center" vertical="center" wrapText="1"/>
    </xf>
    <xf numFmtId="0" fontId="71" fillId="0" borderId="1" xfId="0" applyFont="1" applyFill="1" applyBorder="1" applyAlignment="1"/>
    <xf numFmtId="214" fontId="40" fillId="0" borderId="1" xfId="271" applyNumberFormat="1" applyFont="1" applyFill="1" applyBorder="1" applyAlignment="1">
      <alignment horizontal="center"/>
    </xf>
    <xf numFmtId="0" fontId="83" fillId="0" borderId="1" xfId="0" applyFont="1" applyFill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top" wrapText="1"/>
    </xf>
    <xf numFmtId="10" fontId="0" fillId="0" borderId="1" xfId="0" applyNumberFormat="1" applyFill="1" applyBorder="1" applyAlignment="1">
      <alignment horizontal="right" vertical="top" wrapText="1"/>
    </xf>
    <xf numFmtId="10" fontId="0" fillId="0" borderId="1" xfId="0" applyNumberFormat="1" applyBorder="1" applyAlignment="1">
      <alignment horizontal="center"/>
    </xf>
    <xf numFmtId="165" fontId="0" fillId="0" borderId="1" xfId="3" applyNumberFormat="1" applyFont="1" applyBorder="1"/>
    <xf numFmtId="10" fontId="41" fillId="0" borderId="1" xfId="3" applyNumberFormat="1" applyFont="1" applyFill="1" applyBorder="1" applyAlignment="1">
      <alignment horizontal="center" wrapText="1"/>
    </xf>
    <xf numFmtId="1" fontId="84" fillId="57" borderId="34" xfId="0" applyNumberFormat="1" applyFont="1" applyFill="1" applyBorder="1" applyAlignment="1">
      <alignment horizontal="right" vertical="center" wrapText="1"/>
    </xf>
    <xf numFmtId="9" fontId="0" fillId="0" borderId="0" xfId="3" applyFont="1"/>
    <xf numFmtId="9" fontId="0" fillId="0" borderId="0" xfId="3" applyNumberFormat="1" applyFont="1"/>
    <xf numFmtId="0" fontId="0" fillId="0" borderId="0" xfId="227" applyNumberFormat="1" applyFont="1"/>
    <xf numFmtId="165" fontId="0" fillId="0" borderId="0" xfId="3" applyNumberFormat="1" applyFont="1"/>
    <xf numFmtId="170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43" fontId="0" fillId="0" borderId="0" xfId="227" applyFont="1"/>
    <xf numFmtId="0" fontId="0" fillId="0" borderId="0" xfId="0" applyFill="1"/>
    <xf numFmtId="170" fontId="0" fillId="0" borderId="0" xfId="227" applyNumberFormat="1" applyFont="1" applyFill="1"/>
    <xf numFmtId="0" fontId="88" fillId="58" borderId="35" xfId="0" applyFont="1" applyFill="1" applyBorder="1" applyAlignment="1">
      <alignment horizontal="center" vertical="center"/>
    </xf>
    <xf numFmtId="0" fontId="88" fillId="58" borderId="36" xfId="0" applyFont="1" applyFill="1" applyBorder="1" applyAlignment="1">
      <alignment horizontal="center" vertical="center"/>
    </xf>
    <xf numFmtId="0" fontId="88" fillId="58" borderId="36" xfId="0" applyFont="1" applyFill="1" applyBorder="1" applyAlignment="1">
      <alignment horizontal="center" vertical="center" wrapText="1"/>
    </xf>
    <xf numFmtId="0" fontId="88" fillId="58" borderId="37" xfId="0" applyFont="1" applyFill="1" applyBorder="1" applyAlignment="1">
      <alignment horizontal="center" vertical="center" wrapText="1"/>
    </xf>
    <xf numFmtId="0" fontId="0" fillId="0" borderId="38" xfId="0" applyBorder="1"/>
    <xf numFmtId="170" fontId="0" fillId="0" borderId="1" xfId="0" applyNumberFormat="1" applyBorder="1"/>
    <xf numFmtId="165" fontId="0" fillId="0" borderId="31" xfId="3" applyNumberFormat="1" applyFont="1" applyBorder="1"/>
    <xf numFmtId="0" fontId="3" fillId="0" borderId="39" xfId="0" applyFont="1" applyBorder="1"/>
    <xf numFmtId="170" fontId="3" fillId="0" borderId="32" xfId="0" applyNumberFormat="1" applyFont="1" applyBorder="1"/>
    <xf numFmtId="165" fontId="3" fillId="0" borderId="32" xfId="3" applyNumberFormat="1" applyFont="1" applyBorder="1"/>
    <xf numFmtId="43" fontId="0" fillId="0" borderId="0" xfId="0" applyNumberFormat="1"/>
    <xf numFmtId="215" fontId="0" fillId="0" borderId="0" xfId="227" applyNumberFormat="1" applyFont="1"/>
    <xf numFmtId="189" fontId="0" fillId="0" borderId="0" xfId="0" applyNumberFormat="1"/>
    <xf numFmtId="43" fontId="0" fillId="0" borderId="0" xfId="0" applyNumberFormat="1" applyFill="1"/>
    <xf numFmtId="165" fontId="3" fillId="0" borderId="33" xfId="3" applyNumberFormat="1" applyFont="1" applyBorder="1"/>
    <xf numFmtId="168" fontId="0" fillId="0" borderId="0" xfId="227" applyNumberFormat="1" applyFont="1"/>
    <xf numFmtId="165" fontId="0" fillId="0" borderId="0" xfId="0" applyNumberFormat="1"/>
    <xf numFmtId="0" fontId="90" fillId="58" borderId="35" xfId="0" applyFont="1" applyFill="1" applyBorder="1" applyAlignment="1">
      <alignment horizontal="center" vertical="center"/>
    </xf>
    <xf numFmtId="0" fontId="90" fillId="58" borderId="36" xfId="0" applyFont="1" applyFill="1" applyBorder="1" applyAlignment="1">
      <alignment horizontal="center" vertical="center"/>
    </xf>
    <xf numFmtId="0" fontId="90" fillId="58" borderId="36" xfId="0" applyFont="1" applyFill="1" applyBorder="1" applyAlignment="1">
      <alignment horizontal="center" vertical="center" wrapText="1"/>
    </xf>
    <xf numFmtId="0" fontId="90" fillId="58" borderId="37" xfId="0" applyFont="1" applyFill="1" applyBorder="1" applyAlignment="1">
      <alignment horizontal="center" vertical="center" wrapText="1"/>
    </xf>
    <xf numFmtId="0" fontId="91" fillId="0" borderId="38" xfId="0" applyFont="1" applyBorder="1"/>
    <xf numFmtId="170" fontId="91" fillId="0" borderId="1" xfId="0" applyNumberFormat="1" applyFont="1" applyBorder="1"/>
    <xf numFmtId="165" fontId="91" fillId="0" borderId="1" xfId="3" applyNumberFormat="1" applyFont="1" applyBorder="1"/>
    <xf numFmtId="165" fontId="91" fillId="0" borderId="31" xfId="3" applyNumberFormat="1" applyFont="1" applyBorder="1"/>
    <xf numFmtId="0" fontId="92" fillId="0" borderId="39" xfId="0" applyFont="1" applyBorder="1"/>
    <xf numFmtId="170" fontId="92" fillId="0" borderId="32" xfId="0" applyNumberFormat="1" applyFont="1" applyBorder="1"/>
    <xf numFmtId="165" fontId="92" fillId="0" borderId="32" xfId="3" applyNumberFormat="1" applyFont="1" applyBorder="1"/>
    <xf numFmtId="165" fontId="91" fillId="0" borderId="33" xfId="3" applyNumberFormat="1" applyFont="1" applyBorder="1"/>
    <xf numFmtId="216" fontId="0" fillId="0" borderId="0" xfId="0" applyNumberFormat="1"/>
    <xf numFmtId="215" fontId="0" fillId="0" borderId="0" xfId="0" applyNumberFormat="1"/>
    <xf numFmtId="165" fontId="92" fillId="0" borderId="33" xfId="3" applyNumberFormat="1" applyFont="1" applyBorder="1"/>
    <xf numFmtId="170" fontId="0" fillId="0" borderId="1" xfId="227" applyNumberFormat="1" applyFont="1" applyBorder="1"/>
    <xf numFmtId="170" fontId="3" fillId="0" borderId="32" xfId="227" applyNumberFormat="1" applyFont="1" applyBorder="1"/>
    <xf numFmtId="168" fontId="0" fillId="0" borderId="0" xfId="241" applyNumberFormat="1" applyFont="1"/>
    <xf numFmtId="168" fontId="2" fillId="0" borderId="0" xfId="241" applyNumberFormat="1" applyFont="1" applyAlignment="1">
      <alignment horizontal="center" vertical="center" wrapText="1"/>
    </xf>
    <xf numFmtId="170" fontId="0" fillId="0" borderId="0" xfId="241" applyNumberFormat="1" applyFont="1"/>
    <xf numFmtId="0" fontId="2" fillId="0" borderId="0" xfId="2"/>
    <xf numFmtId="0" fontId="2" fillId="0" borderId="0" xfId="2" applyAlignment="1">
      <alignment horizontal="left"/>
    </xf>
    <xf numFmtId="170" fontId="2" fillId="0" borderId="0" xfId="2" applyNumberFormat="1"/>
    <xf numFmtId="0" fontId="2" fillId="0" borderId="0" xfId="2" applyFont="1"/>
    <xf numFmtId="0" fontId="71" fillId="0" borderId="0" xfId="2" applyFont="1"/>
    <xf numFmtId="170" fontId="71" fillId="0" borderId="0" xfId="2" applyNumberFormat="1" applyFont="1"/>
    <xf numFmtId="0" fontId="86" fillId="61" borderId="1" xfId="2" applyFont="1" applyFill="1" applyBorder="1" applyAlignment="1">
      <alignment horizontal="center" vertical="center" wrapText="1"/>
    </xf>
    <xf numFmtId="0" fontId="86" fillId="62" borderId="1" xfId="2" applyFont="1" applyFill="1" applyBorder="1" applyAlignment="1">
      <alignment horizontal="center" vertical="center"/>
    </xf>
    <xf numFmtId="3" fontId="93" fillId="0" borderId="1" xfId="2" applyNumberFormat="1" applyFont="1" applyBorder="1" applyAlignment="1">
      <alignment horizontal="center" vertical="center"/>
    </xf>
    <xf numFmtId="10" fontId="93" fillId="0" borderId="1" xfId="2" applyNumberFormat="1" applyFont="1" applyBorder="1" applyAlignment="1">
      <alignment horizontal="center" vertical="center"/>
    </xf>
    <xf numFmtId="3" fontId="2" fillId="0" borderId="0" xfId="2" applyNumberFormat="1"/>
    <xf numFmtId="168" fontId="2" fillId="0" borderId="0" xfId="2" applyNumberFormat="1"/>
    <xf numFmtId="43" fontId="0" fillId="0" borderId="0" xfId="241" applyFont="1"/>
    <xf numFmtId="10" fontId="0" fillId="0" borderId="0" xfId="185" applyNumberFormat="1" applyFont="1"/>
    <xf numFmtId="9" fontId="0" fillId="0" borderId="0" xfId="185" applyFont="1" applyAlignment="1">
      <alignment horizontal="center"/>
    </xf>
    <xf numFmtId="170" fontId="1" fillId="0" borderId="0" xfId="227" applyNumberFormat="1" applyFont="1"/>
    <xf numFmtId="0" fontId="0" fillId="0" borderId="0" xfId="0" applyAlignment="1">
      <alignment horizontal="center" vertical="center"/>
    </xf>
    <xf numFmtId="0" fontId="73" fillId="0" borderId="0" xfId="274" applyFont="1" applyFill="1" applyBorder="1" applyAlignment="1">
      <alignment horizontal="center" vertical="center"/>
    </xf>
    <xf numFmtId="1" fontId="73" fillId="0" borderId="0" xfId="275" applyNumberFormat="1" applyFont="1" applyFill="1" applyBorder="1" applyAlignment="1">
      <alignment horizontal="center" vertical="center" wrapText="1"/>
    </xf>
    <xf numFmtId="0" fontId="41" fillId="0" borderId="0" xfId="276" applyNumberFormat="1" applyFont="1" applyFill="1" applyBorder="1"/>
    <xf numFmtId="10" fontId="42" fillId="0" borderId="0" xfId="3" applyNumberFormat="1" applyFont="1" applyFill="1" applyBorder="1"/>
    <xf numFmtId="10" fontId="42" fillId="0" borderId="0" xfId="3" applyNumberFormat="1" applyFont="1"/>
    <xf numFmtId="0" fontId="42" fillId="0" borderId="0" xfId="275" quotePrefix="1" applyNumberFormat="1" applyFont="1" applyFill="1" applyBorder="1"/>
    <xf numFmtId="0" fontId="95" fillId="0" borderId="1" xfId="0" applyFont="1" applyFill="1" applyBorder="1" applyAlignment="1">
      <alignment horizontal="right"/>
    </xf>
    <xf numFmtId="0" fontId="96" fillId="0" borderId="1" xfId="0" applyFont="1" applyFill="1" applyBorder="1" applyAlignment="1">
      <alignment horizontal="center" vertical="center"/>
    </xf>
    <xf numFmtId="0" fontId="97" fillId="0" borderId="40" xfId="0" applyFont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/>
    </xf>
    <xf numFmtId="3" fontId="98" fillId="0" borderId="1" xfId="0" applyNumberFormat="1" applyFont="1" applyFill="1" applyBorder="1" applyAlignment="1">
      <alignment horizontal="right"/>
    </xf>
    <xf numFmtId="3" fontId="99" fillId="0" borderId="1" xfId="0" applyNumberFormat="1" applyFont="1" applyFill="1" applyBorder="1" applyAlignment="1">
      <alignment horizontal="right" vertical="center"/>
    </xf>
    <xf numFmtId="10" fontId="100" fillId="0" borderId="40" xfId="3" applyNumberFormat="1" applyFont="1" applyFill="1" applyBorder="1" applyAlignment="1">
      <alignment horizontal="center" vertical="center"/>
    </xf>
    <xf numFmtId="10" fontId="100" fillId="0" borderId="40" xfId="3" applyNumberFormat="1" applyFont="1" applyBorder="1" applyAlignment="1">
      <alignment horizontal="center" vertical="center"/>
    </xf>
    <xf numFmtId="3" fontId="95" fillId="0" borderId="1" xfId="0" applyNumberFormat="1" applyFont="1" applyFill="1" applyBorder="1" applyAlignment="1">
      <alignment horizontal="right"/>
    </xf>
    <xf numFmtId="170" fontId="95" fillId="0" borderId="1" xfId="227" applyNumberFormat="1" applyFont="1" applyFill="1" applyBorder="1" applyAlignment="1">
      <alignment horizontal="right"/>
    </xf>
    <xf numFmtId="0" fontId="0" fillId="0" borderId="0" xfId="0" applyFont="1"/>
    <xf numFmtId="0" fontId="94" fillId="0" borderId="0" xfId="0" applyFont="1" applyAlignment="1">
      <alignment horizontal="center"/>
    </xf>
    <xf numFmtId="0" fontId="101" fillId="0" borderId="1" xfId="0" applyFont="1" applyFill="1" applyBorder="1" applyAlignment="1">
      <alignment horizontal="center" vertical="center"/>
    </xf>
    <xf numFmtId="0" fontId="101" fillId="0" borderId="1" xfId="0" applyFont="1" applyFill="1" applyBorder="1" applyAlignment="1">
      <alignment horizontal="center"/>
    </xf>
    <xf numFmtId="43" fontId="102" fillId="0" borderId="1" xfId="227" applyFont="1" applyFill="1" applyBorder="1" applyAlignment="1">
      <alignment horizontal="right"/>
    </xf>
    <xf numFmtId="43" fontId="102" fillId="0" borderId="1" xfId="227" applyFont="1" applyFill="1" applyBorder="1" applyAlignment="1">
      <alignment horizontal="right" vertical="center"/>
    </xf>
    <xf numFmtId="165" fontId="85" fillId="0" borderId="40" xfId="3" applyNumberFormat="1" applyFont="1" applyFill="1" applyBorder="1" applyAlignment="1">
      <alignment horizontal="center" vertical="center"/>
    </xf>
    <xf numFmtId="165" fontId="85" fillId="0" borderId="40" xfId="3" applyNumberFormat="1" applyFont="1" applyBorder="1" applyAlignment="1">
      <alignment horizontal="center" vertical="center"/>
    </xf>
    <xf numFmtId="165" fontId="100" fillId="0" borderId="0" xfId="3" applyNumberFormat="1" applyFont="1" applyFill="1" applyBorder="1" applyAlignment="1">
      <alignment horizontal="center" vertical="center"/>
    </xf>
    <xf numFmtId="10" fontId="100" fillId="0" borderId="0" xfId="3" applyNumberFormat="1" applyFont="1" applyBorder="1" applyAlignment="1">
      <alignment horizontal="center" vertical="center"/>
    </xf>
    <xf numFmtId="218" fontId="0" fillId="0" borderId="0" xfId="0" applyNumberFormat="1"/>
    <xf numFmtId="0" fontId="0" fillId="0" borderId="0" xfId="0" quotePrefix="1"/>
    <xf numFmtId="0" fontId="103" fillId="0" borderId="0" xfId="0" applyFont="1" applyAlignment="1">
      <alignment horizontal="justify" vertical="center"/>
    </xf>
    <xf numFmtId="0" fontId="74" fillId="0" borderId="0" xfId="0" applyFont="1"/>
    <xf numFmtId="0" fontId="20" fillId="0" borderId="0" xfId="0" applyFont="1"/>
    <xf numFmtId="0" fontId="104" fillId="0" borderId="0" xfId="0" applyFont="1" applyAlignment="1">
      <alignment horizontal="center"/>
    </xf>
    <xf numFmtId="165" fontId="105" fillId="0" borderId="0" xfId="3" applyNumberFormat="1" applyFont="1"/>
    <xf numFmtId="9" fontId="105" fillId="0" borderId="0" xfId="3" applyFont="1"/>
    <xf numFmtId="9" fontId="20" fillId="0" borderId="0" xfId="3" applyFont="1"/>
    <xf numFmtId="3" fontId="20" fillId="0" borderId="0" xfId="0" applyNumberFormat="1" applyFont="1" applyAlignment="1">
      <alignment horizontal="center"/>
    </xf>
    <xf numFmtId="0" fontId="90" fillId="65" borderId="1" xfId="0" applyFont="1" applyFill="1" applyBorder="1" applyAlignment="1">
      <alignment horizontal="center" vertical="center"/>
    </xf>
    <xf numFmtId="0" fontId="90" fillId="65" borderId="1" xfId="0" applyFont="1" applyFill="1" applyBorder="1" applyAlignment="1">
      <alignment horizontal="center" vertical="center" wrapText="1"/>
    </xf>
    <xf numFmtId="0" fontId="106" fillId="0" borderId="1" xfId="0" applyFont="1" applyBorder="1"/>
    <xf numFmtId="3" fontId="107" fillId="0" borderId="1" xfId="0" applyNumberFormat="1" applyFont="1" applyBorder="1" applyAlignment="1">
      <alignment horizontal="center"/>
    </xf>
    <xf numFmtId="165" fontId="107" fillId="0" borderId="1" xfId="3" applyNumberFormat="1" applyFont="1" applyBorder="1" applyAlignment="1">
      <alignment horizontal="center"/>
    </xf>
    <xf numFmtId="165" fontId="107" fillId="0" borderId="1" xfId="3" applyNumberFormat="1" applyFont="1" applyBorder="1" applyAlignment="1">
      <alignment horizontal="right"/>
    </xf>
    <xf numFmtId="0" fontId="108" fillId="65" borderId="1" xfId="0" applyFont="1" applyFill="1" applyBorder="1" applyAlignment="1">
      <alignment horizontal="center"/>
    </xf>
    <xf numFmtId="3" fontId="88" fillId="65" borderId="1" xfId="0" applyNumberFormat="1" applyFont="1" applyFill="1" applyBorder="1" applyAlignment="1">
      <alignment horizontal="center"/>
    </xf>
    <xf numFmtId="165" fontId="88" fillId="65" borderId="1" xfId="3" applyNumberFormat="1" applyFont="1" applyFill="1" applyBorder="1" applyAlignment="1">
      <alignment horizontal="center"/>
    </xf>
    <xf numFmtId="9" fontId="88" fillId="65" borderId="1" xfId="3" applyNumberFormat="1" applyFont="1" applyFill="1" applyBorder="1" applyAlignment="1">
      <alignment horizontal="center"/>
    </xf>
    <xf numFmtId="0" fontId="74" fillId="0" borderId="0" xfId="0" applyFont="1" applyAlignment="1">
      <alignment horizontal="left" vertical="center"/>
    </xf>
    <xf numFmtId="0" fontId="0" fillId="64" borderId="0" xfId="0" applyFill="1"/>
    <xf numFmtId="43" fontId="16" fillId="0" borderId="0" xfId="227" applyFont="1"/>
    <xf numFmtId="43" fontId="3" fillId="0" borderId="0" xfId="227" applyFont="1"/>
    <xf numFmtId="0" fontId="90" fillId="66" borderId="1" xfId="0" applyFont="1" applyFill="1" applyBorder="1" applyAlignment="1">
      <alignment horizontal="center" vertical="center"/>
    </xf>
    <xf numFmtId="0" fontId="90" fillId="66" borderId="1" xfId="0" applyFont="1" applyFill="1" applyBorder="1" applyAlignment="1">
      <alignment horizontal="center" vertical="center" wrapText="1"/>
    </xf>
    <xf numFmtId="0" fontId="108" fillId="66" borderId="1" xfId="0" applyFont="1" applyFill="1" applyBorder="1" applyAlignment="1">
      <alignment horizontal="center"/>
    </xf>
    <xf numFmtId="3" fontId="88" fillId="66" borderId="1" xfId="0" applyNumberFormat="1" applyFont="1" applyFill="1" applyBorder="1" applyAlignment="1">
      <alignment horizontal="center"/>
    </xf>
    <xf numFmtId="165" fontId="88" fillId="66" borderId="1" xfId="3" applyNumberFormat="1" applyFont="1" applyFill="1" applyBorder="1" applyAlignment="1">
      <alignment horizontal="center"/>
    </xf>
    <xf numFmtId="9" fontId="88" fillId="66" borderId="1" xfId="3" applyNumberFormat="1" applyFont="1" applyFill="1" applyBorder="1" applyAlignment="1">
      <alignment horizontal="center"/>
    </xf>
    <xf numFmtId="170" fontId="20" fillId="0" borderId="0" xfId="227" applyNumberFormat="1" applyFont="1"/>
    <xf numFmtId="3" fontId="107" fillId="0" borderId="0" xfId="0" applyNumberFormat="1" applyFont="1" applyBorder="1" applyAlignment="1">
      <alignment horizontal="center"/>
    </xf>
    <xf numFmtId="0" fontId="0" fillId="64" borderId="0" xfId="0" applyFill="1" applyAlignment="1">
      <alignment horizontal="center"/>
    </xf>
    <xf numFmtId="0" fontId="0" fillId="64" borderId="0" xfId="0" quotePrefix="1" applyFill="1" applyAlignment="1">
      <alignment horizontal="center"/>
    </xf>
    <xf numFmtId="3" fontId="107" fillId="64" borderId="1" xfId="0" applyNumberFormat="1" applyFont="1" applyFill="1" applyBorder="1" applyAlignment="1">
      <alignment horizontal="center"/>
    </xf>
    <xf numFmtId="3" fontId="20" fillId="0" borderId="0" xfId="0" applyNumberFormat="1" applyFont="1"/>
    <xf numFmtId="3" fontId="20" fillId="0" borderId="0" xfId="0" applyNumberFormat="1" applyFont="1" applyFill="1"/>
    <xf numFmtId="165" fontId="20" fillId="0" borderId="0" xfId="3" applyNumberFormat="1" applyFont="1" applyFill="1"/>
    <xf numFmtId="165" fontId="20" fillId="0" borderId="0" xfId="3" applyNumberFormat="1" applyFont="1"/>
    <xf numFmtId="0" fontId="88" fillId="67" borderId="1" xfId="0" applyFont="1" applyFill="1" applyBorder="1" applyAlignment="1">
      <alignment horizontal="center" vertical="center"/>
    </xf>
    <xf numFmtId="0" fontId="107" fillId="0" borderId="1" xfId="0" applyFont="1" applyBorder="1" applyAlignment="1">
      <alignment vertical="center"/>
    </xf>
    <xf numFmtId="165" fontId="107" fillId="0" borderId="1" xfId="3" applyNumberFormat="1" applyFont="1" applyBorder="1" applyAlignment="1">
      <alignment vertical="center"/>
    </xf>
    <xf numFmtId="0" fontId="0" fillId="0" borderId="0" xfId="0" applyAlignment="1"/>
    <xf numFmtId="10" fontId="0" fillId="0" borderId="0" xfId="3" applyNumberFormat="1" applyFont="1" applyAlignment="1">
      <alignment vertical="center"/>
    </xf>
    <xf numFmtId="165" fontId="100" fillId="0" borderId="40" xfId="3" applyNumberFormat="1" applyFont="1" applyFill="1" applyBorder="1" applyAlignment="1">
      <alignment horizontal="center" vertical="center"/>
    </xf>
    <xf numFmtId="0" fontId="97" fillId="0" borderId="43" xfId="0" applyFont="1" applyBorder="1" applyAlignment="1">
      <alignment horizontal="center" vertical="center" wrapText="1"/>
    </xf>
    <xf numFmtId="0" fontId="97" fillId="0" borderId="44" xfId="0" applyFont="1" applyBorder="1" applyAlignment="1">
      <alignment horizontal="center" vertical="center" wrapText="1"/>
    </xf>
    <xf numFmtId="43" fontId="0" fillId="0" borderId="1" xfId="227" applyFont="1" applyBorder="1"/>
    <xf numFmtId="43" fontId="98" fillId="0" borderId="1" xfId="227" applyFont="1" applyFill="1" applyBorder="1" applyAlignment="1">
      <alignment horizontal="right"/>
    </xf>
    <xf numFmtId="43" fontId="95" fillId="0" borderId="1" xfId="227" applyFont="1" applyFill="1" applyBorder="1" applyAlignment="1">
      <alignment horizontal="right"/>
    </xf>
    <xf numFmtId="10" fontId="100" fillId="0" borderId="30" xfId="3" applyNumberFormat="1" applyFont="1" applyFill="1" applyBorder="1" applyAlignment="1">
      <alignment horizontal="center" vertical="center"/>
    </xf>
    <xf numFmtId="10" fontId="100" fillId="0" borderId="1" xfId="3" applyNumberFormat="1" applyFont="1" applyBorder="1" applyAlignment="1">
      <alignment horizontal="center" vertical="center"/>
    </xf>
    <xf numFmtId="43" fontId="99" fillId="0" borderId="1" xfId="227" applyFont="1" applyFill="1" applyBorder="1" applyAlignment="1">
      <alignment horizontal="right" vertical="center"/>
    </xf>
    <xf numFmtId="0" fontId="81" fillId="68" borderId="1" xfId="0" applyFont="1" applyFill="1" applyBorder="1" applyAlignment="1">
      <alignment horizontal="center"/>
    </xf>
    <xf numFmtId="220" fontId="0" fillId="0" borderId="0" xfId="0" applyNumberFormat="1"/>
    <xf numFmtId="0" fontId="107" fillId="0" borderId="0" xfId="0" applyFont="1"/>
    <xf numFmtId="0" fontId="0" fillId="0" borderId="45" xfId="0" applyBorder="1"/>
    <xf numFmtId="0" fontId="3" fillId="0" borderId="49" xfId="0" applyFont="1" applyBorder="1" applyAlignment="1">
      <alignment vertical="center" wrapText="1"/>
    </xf>
    <xf numFmtId="0" fontId="108" fillId="69" borderId="1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107" fillId="0" borderId="0" xfId="0" applyFont="1" applyBorder="1"/>
    <xf numFmtId="0" fontId="0" fillId="0" borderId="53" xfId="0" applyBorder="1"/>
    <xf numFmtId="0" fontId="107" fillId="68" borderId="1" xfId="0" applyFont="1" applyFill="1" applyBorder="1"/>
    <xf numFmtId="165" fontId="107" fillId="68" borderId="1" xfId="0" applyNumberFormat="1" applyFont="1" applyFill="1" applyBorder="1" applyAlignment="1">
      <alignment horizontal="center" vertical="center"/>
    </xf>
    <xf numFmtId="165" fontId="107" fillId="68" borderId="54" xfId="0" applyNumberFormat="1" applyFont="1" applyFill="1" applyBorder="1" applyAlignment="1">
      <alignment horizontal="center" vertical="center"/>
    </xf>
    <xf numFmtId="165" fontId="107" fillId="68" borderId="1" xfId="3" applyNumberFormat="1" applyFont="1" applyFill="1" applyBorder="1" applyAlignment="1">
      <alignment horizontal="center" vertical="center"/>
    </xf>
    <xf numFmtId="10" fontId="107" fillId="0" borderId="1" xfId="3" applyNumberFormat="1" applyFont="1" applyBorder="1" applyAlignment="1">
      <alignment horizontal="center" vertical="center"/>
    </xf>
    <xf numFmtId="0" fontId="108" fillId="69" borderId="50" xfId="0" applyFont="1" applyFill="1" applyBorder="1" applyAlignment="1">
      <alignment horizontal="center" vertical="center" wrapText="1"/>
    </xf>
    <xf numFmtId="165" fontId="0" fillId="0" borderId="51" xfId="0" applyNumberFormat="1" applyBorder="1"/>
    <xf numFmtId="165" fontId="0" fillId="0" borderId="0" xfId="0" applyNumberFormat="1" applyBorder="1"/>
    <xf numFmtId="165" fontId="0" fillId="0" borderId="52" xfId="0" applyNumberFormat="1" applyBorder="1"/>
    <xf numFmtId="165" fontId="0" fillId="0" borderId="51" xfId="0" applyNumberFormat="1" applyFill="1" applyBorder="1"/>
    <xf numFmtId="165" fontId="0" fillId="0" borderId="0" xfId="0" applyNumberFormat="1" applyFill="1" applyBorder="1"/>
    <xf numFmtId="165" fontId="0" fillId="0" borderId="53" xfId="0" applyNumberFormat="1" applyBorder="1"/>
    <xf numFmtId="0" fontId="82" fillId="0" borderId="50" xfId="0" applyFont="1" applyBorder="1" applyAlignment="1">
      <alignment horizontal="justify" vertical="center"/>
    </xf>
    <xf numFmtId="0" fontId="74" fillId="68" borderId="1" xfId="0" applyFont="1" applyFill="1" applyBorder="1" applyAlignment="1">
      <alignment horizontal="center" vertical="center"/>
    </xf>
    <xf numFmtId="0" fontId="0" fillId="0" borderId="55" xfId="0" applyBorder="1"/>
    <xf numFmtId="165" fontId="0" fillId="0" borderId="56" xfId="0" applyNumberFormat="1" applyBorder="1"/>
    <xf numFmtId="165" fontId="0" fillId="0" borderId="57" xfId="0" applyNumberFormat="1" applyBorder="1"/>
    <xf numFmtId="165" fontId="0" fillId="0" borderId="58" xfId="0" applyNumberFormat="1" applyBorder="1"/>
    <xf numFmtId="165" fontId="0" fillId="0" borderId="57" xfId="0" applyNumberFormat="1" applyFill="1" applyBorder="1"/>
    <xf numFmtId="165" fontId="0" fillId="0" borderId="59" xfId="0" applyNumberFormat="1" applyBorder="1"/>
    <xf numFmtId="0" fontId="74" fillId="0" borderId="0" xfId="0" applyFont="1" applyBorder="1" applyAlignment="1">
      <alignment horizontal="center" vertical="center"/>
    </xf>
    <xf numFmtId="10" fontId="107" fillId="0" borderId="0" xfId="3" applyNumberFormat="1" applyFont="1" applyBorder="1" applyAlignment="1">
      <alignment horizontal="center" vertical="center"/>
    </xf>
    <xf numFmtId="10" fontId="107" fillId="0" borderId="0" xfId="0" applyNumberFormat="1" applyFont="1"/>
    <xf numFmtId="170" fontId="0" fillId="63" borderId="0" xfId="227" applyNumberFormat="1" applyFont="1" applyFill="1"/>
    <xf numFmtId="170" fontId="3" fillId="0" borderId="0" xfId="227" applyNumberFormat="1" applyFont="1"/>
    <xf numFmtId="170" fontId="3" fillId="60" borderId="1" xfId="227" applyNumberFormat="1" applyFont="1" applyFill="1" applyBorder="1"/>
    <xf numFmtId="0" fontId="3" fillId="0" borderId="1" xfId="0" applyFont="1" applyBorder="1"/>
    <xf numFmtId="2" fontId="3" fillId="0" borderId="1" xfId="0" applyNumberFormat="1" applyFont="1" applyBorder="1"/>
    <xf numFmtId="165" fontId="3" fillId="0" borderId="0" xfId="0" applyNumberFormat="1" applyFont="1"/>
    <xf numFmtId="165" fontId="3" fillId="0" borderId="0" xfId="3" applyNumberFormat="1" applyFont="1"/>
    <xf numFmtId="219" fontId="0" fillId="0" borderId="1" xfId="273" applyNumberFormat="1" applyFont="1" applyBorder="1"/>
    <xf numFmtId="0" fontId="0" fillId="0" borderId="0" xfId="0" applyAlignment="1">
      <alignment horizontal="left"/>
    </xf>
    <xf numFmtId="0" fontId="81" fillId="70" borderId="64" xfId="2" applyFont="1" applyFill="1" applyBorder="1" applyAlignment="1">
      <alignment horizontal="center" vertical="center" wrapText="1"/>
    </xf>
    <xf numFmtId="0" fontId="81" fillId="70" borderId="65" xfId="2" applyFont="1" applyFill="1" applyBorder="1" applyAlignment="1">
      <alignment horizontal="center" vertical="center" wrapText="1"/>
    </xf>
    <xf numFmtId="0" fontId="98" fillId="0" borderId="66" xfId="2" applyFont="1" applyBorder="1" applyAlignment="1">
      <alignment horizontal="center" vertical="center" wrapText="1"/>
    </xf>
    <xf numFmtId="9" fontId="98" fillId="0" borderId="67" xfId="2" applyNumberFormat="1" applyFont="1" applyBorder="1" applyAlignment="1">
      <alignment horizontal="center" vertical="center" wrapText="1"/>
    </xf>
    <xf numFmtId="0" fontId="81" fillId="70" borderId="66" xfId="2" applyFont="1" applyFill="1" applyBorder="1" applyAlignment="1">
      <alignment horizontal="center" vertical="center" wrapText="1"/>
    </xf>
    <xf numFmtId="0" fontId="81" fillId="70" borderId="67" xfId="2" applyFont="1" applyFill="1" applyBorder="1" applyAlignment="1">
      <alignment horizontal="center" vertical="center" wrapText="1"/>
    </xf>
    <xf numFmtId="0" fontId="71" fillId="0" borderId="0" xfId="2" applyFont="1" applyBorder="1" applyAlignment="1"/>
    <xf numFmtId="0" fontId="71" fillId="0" borderId="30" xfId="2" applyFont="1" applyBorder="1" applyAlignment="1"/>
    <xf numFmtId="0" fontId="2" fillId="0" borderId="1" xfId="2" applyFont="1" applyFill="1" applyBorder="1"/>
    <xf numFmtId="165" fontId="2" fillId="0" borderId="1" xfId="2" applyNumberFormat="1" applyFill="1" applyBorder="1"/>
    <xf numFmtId="0" fontId="2" fillId="0" borderId="1" xfId="2" applyFont="1" applyBorder="1"/>
    <xf numFmtId="165" fontId="2" fillId="0" borderId="1" xfId="2" applyNumberFormat="1" applyBorder="1"/>
    <xf numFmtId="165" fontId="0" fillId="0" borderId="0" xfId="185" applyNumberFormat="1" applyFont="1"/>
    <xf numFmtId="0" fontId="98" fillId="0" borderId="0" xfId="2" applyFont="1"/>
    <xf numFmtId="49" fontId="112" fillId="72" borderId="0" xfId="2" applyNumberFormat="1" applyFont="1" applyFill="1" applyAlignment="1">
      <alignment vertical="center"/>
    </xf>
    <xf numFmtId="3" fontId="98" fillId="0" borderId="0" xfId="2" applyNumberFormat="1" applyFont="1"/>
    <xf numFmtId="165" fontId="98" fillId="0" borderId="0" xfId="185" applyNumberFormat="1" applyFont="1"/>
    <xf numFmtId="9" fontId="98" fillId="0" borderId="0" xfId="2" applyNumberFormat="1" applyFont="1"/>
    <xf numFmtId="9" fontId="98" fillId="0" borderId="0" xfId="185" applyFont="1"/>
    <xf numFmtId="0" fontId="98" fillId="0" borderId="0" xfId="2" applyFont="1" applyFill="1"/>
    <xf numFmtId="49" fontId="112" fillId="0" borderId="0" xfId="2" applyNumberFormat="1" applyFont="1" applyFill="1" applyAlignment="1">
      <alignment vertical="center"/>
    </xf>
    <xf numFmtId="49" fontId="112" fillId="0" borderId="0" xfId="2" applyNumberFormat="1" applyFont="1" applyFill="1"/>
    <xf numFmtId="3" fontId="98" fillId="0" borderId="0" xfId="2" applyNumberFormat="1" applyFont="1" applyFill="1"/>
    <xf numFmtId="0" fontId="81" fillId="0" borderId="0" xfId="2" applyFont="1" applyAlignment="1">
      <alignment horizontal="center"/>
    </xf>
    <xf numFmtId="0" fontId="113" fillId="0" borderId="0" xfId="277"/>
    <xf numFmtId="0" fontId="95" fillId="0" borderId="0" xfId="277" applyFont="1"/>
    <xf numFmtId="0" fontId="113" fillId="0" borderId="0" xfId="277" applyAlignment="1">
      <alignment horizontal="left"/>
    </xf>
    <xf numFmtId="170" fontId="113" fillId="0" borderId="0" xfId="277" applyNumberFormat="1"/>
    <xf numFmtId="43" fontId="0" fillId="0" borderId="0" xfId="278" applyFont="1"/>
    <xf numFmtId="0" fontId="98" fillId="0" borderId="0" xfId="2" applyFont="1" applyAlignment="1">
      <alignment vertical="center"/>
    </xf>
    <xf numFmtId="49" fontId="111" fillId="71" borderId="0" xfId="2" applyNumberFormat="1" applyFont="1" applyFill="1" applyAlignment="1">
      <alignment horizontal="center" vertical="center"/>
    </xf>
    <xf numFmtId="3" fontId="112" fillId="72" borderId="0" xfId="2" applyNumberFormat="1" applyFont="1" applyFill="1" applyAlignment="1">
      <alignment vertical="center"/>
    </xf>
    <xf numFmtId="214" fontId="98" fillId="0" borderId="0" xfId="267" applyNumberFormat="1" applyFont="1" applyAlignment="1">
      <alignment vertical="center"/>
    </xf>
    <xf numFmtId="3" fontId="112" fillId="0" borderId="0" xfId="2" applyNumberFormat="1" applyFont="1" applyFill="1" applyAlignment="1">
      <alignment vertical="center"/>
    </xf>
    <xf numFmtId="0" fontId="81" fillId="0" borderId="1" xfId="2" applyFont="1" applyBorder="1" applyAlignment="1">
      <alignment horizontal="center" vertical="center"/>
    </xf>
    <xf numFmtId="0" fontId="81" fillId="0" borderId="1" xfId="2" applyFont="1" applyBorder="1" applyAlignment="1">
      <alignment horizontal="center" vertical="center" wrapText="1"/>
    </xf>
    <xf numFmtId="9" fontId="98" fillId="0" borderId="1" xfId="185" applyFont="1" applyBorder="1" applyAlignment="1">
      <alignment vertical="center"/>
    </xf>
    <xf numFmtId="0" fontId="98" fillId="0" borderId="0" xfId="2" applyFont="1" applyFill="1" applyAlignment="1">
      <alignment vertical="center"/>
    </xf>
    <xf numFmtId="214" fontId="98" fillId="0" borderId="0" xfId="267" applyNumberFormat="1" applyFont="1" applyFill="1" applyAlignment="1">
      <alignment vertical="center"/>
    </xf>
    <xf numFmtId="0" fontId="81" fillId="0" borderId="1" xfId="2" applyFont="1" applyFill="1" applyBorder="1" applyAlignment="1">
      <alignment horizontal="center" vertical="center"/>
    </xf>
    <xf numFmtId="0" fontId="81" fillId="0" borderId="1" xfId="2" applyFont="1" applyFill="1" applyBorder="1" applyAlignment="1">
      <alignment horizontal="center" vertical="center" wrapText="1"/>
    </xf>
    <xf numFmtId="49" fontId="112" fillId="0" borderId="1" xfId="2" applyNumberFormat="1" applyFont="1" applyFill="1" applyBorder="1" applyAlignment="1">
      <alignment vertical="center"/>
    </xf>
    <xf numFmtId="214" fontId="112" fillId="0" borderId="1" xfId="267" applyNumberFormat="1" applyFont="1" applyFill="1" applyBorder="1" applyAlignment="1">
      <alignment vertical="center"/>
    </xf>
    <xf numFmtId="9" fontId="98" fillId="0" borderId="1" xfId="185" applyFont="1" applyFill="1" applyBorder="1" applyAlignment="1">
      <alignment vertical="center"/>
    </xf>
    <xf numFmtId="49" fontId="111" fillId="0" borderId="1" xfId="2" applyNumberFormat="1" applyFont="1" applyFill="1" applyBorder="1" applyAlignment="1">
      <alignment vertical="center"/>
    </xf>
    <xf numFmtId="43" fontId="113" fillId="0" borderId="0" xfId="277" applyNumberFormat="1"/>
    <xf numFmtId="165" fontId="0" fillId="0" borderId="0" xfId="280" applyNumberFormat="1" applyFont="1"/>
    <xf numFmtId="165" fontId="113" fillId="0" borderId="0" xfId="277" applyNumberFormat="1"/>
    <xf numFmtId="0" fontId="116" fillId="0" borderId="0" xfId="2" applyFont="1"/>
    <xf numFmtId="3" fontId="98" fillId="0" borderId="0" xfId="2" applyNumberFormat="1" applyFont="1" applyAlignment="1">
      <alignment vertical="center"/>
    </xf>
    <xf numFmtId="10" fontId="98" fillId="0" borderId="0" xfId="185" applyNumberFormat="1" applyFont="1" applyAlignment="1">
      <alignment vertical="center"/>
    </xf>
    <xf numFmtId="0" fontId="2" fillId="0" borderId="0" xfId="2" applyAlignment="1">
      <alignment wrapText="1"/>
    </xf>
    <xf numFmtId="165" fontId="98" fillId="0" borderId="1" xfId="185" applyNumberFormat="1" applyFont="1" applyBorder="1" applyAlignment="1">
      <alignment vertical="center"/>
    </xf>
    <xf numFmtId="165" fontId="2" fillId="0" borderId="0" xfId="2" applyNumberFormat="1" applyAlignment="1">
      <alignment wrapText="1"/>
    </xf>
    <xf numFmtId="9" fontId="81" fillId="0" borderId="1" xfId="185" applyFont="1" applyBorder="1" applyAlignment="1">
      <alignment vertical="center"/>
    </xf>
    <xf numFmtId="165" fontId="81" fillId="0" borderId="1" xfId="185" applyNumberFormat="1" applyFont="1" applyBorder="1" applyAlignment="1">
      <alignment vertical="center"/>
    </xf>
    <xf numFmtId="49" fontId="112" fillId="0" borderId="60" xfId="2" applyNumberFormat="1" applyFont="1" applyFill="1" applyBorder="1" applyAlignment="1">
      <alignment horizontal="left" vertical="center" wrapText="1"/>
    </xf>
    <xf numFmtId="214" fontId="112" fillId="0" borderId="1" xfId="267" applyNumberFormat="1" applyFont="1" applyFill="1" applyBorder="1" applyAlignment="1">
      <alignment vertical="center" wrapText="1"/>
    </xf>
    <xf numFmtId="49" fontId="112" fillId="0" borderId="61" xfId="2" applyNumberFormat="1" applyFont="1" applyFill="1" applyBorder="1" applyAlignment="1">
      <alignment horizontal="left" vertical="center" wrapText="1"/>
    </xf>
    <xf numFmtId="214" fontId="111" fillId="0" borderId="1" xfId="267" applyNumberFormat="1" applyFont="1" applyFill="1" applyBorder="1" applyAlignment="1">
      <alignment vertical="center" wrapText="1"/>
    </xf>
    <xf numFmtId="214" fontId="2" fillId="0" borderId="0" xfId="2" applyNumberFormat="1" applyAlignment="1">
      <alignment wrapText="1"/>
    </xf>
    <xf numFmtId="0" fontId="3" fillId="0" borderId="0" xfId="0" applyFont="1" applyAlignment="1"/>
    <xf numFmtId="9" fontId="0" fillId="0" borderId="1" xfId="3" applyFont="1" applyBorder="1"/>
    <xf numFmtId="168" fontId="0" fillId="0" borderId="1" xfId="0" applyNumberFormat="1" applyBorder="1"/>
    <xf numFmtId="170" fontId="0" fillId="0" borderId="1" xfId="227" applyNumberFormat="1" applyFont="1" applyFill="1" applyBorder="1"/>
    <xf numFmtId="168" fontId="0" fillId="0" borderId="1" xfId="0" applyNumberFormat="1" applyFill="1" applyBorder="1"/>
    <xf numFmtId="0" fontId="86" fillId="0" borderId="0" xfId="0" applyFont="1" applyAlignment="1">
      <alignment vertical="center"/>
    </xf>
    <xf numFmtId="0" fontId="0" fillId="0" borderId="0" xfId="0" applyAlignment="1">
      <alignment wrapText="1"/>
    </xf>
    <xf numFmtId="43" fontId="0" fillId="0" borderId="1" xfId="0" applyNumberFormat="1" applyBorder="1"/>
    <xf numFmtId="0" fontId="89" fillId="0" borderId="0" xfId="0" applyFont="1" applyFill="1"/>
    <xf numFmtId="43" fontId="0" fillId="0" borderId="1" xfId="0" applyNumberFormat="1" applyFill="1" applyBorder="1"/>
    <xf numFmtId="43" fontId="0" fillId="0" borderId="0" xfId="0" applyNumberFormat="1" applyAlignment="1">
      <alignment horizontal="left"/>
    </xf>
    <xf numFmtId="0" fontId="0" fillId="0" borderId="0" xfId="0" applyFill="1" applyBorder="1"/>
    <xf numFmtId="0" fontId="88" fillId="0" borderId="0" xfId="0" applyFont="1" applyFill="1" applyBorder="1" applyAlignment="1">
      <alignment horizontal="center" vertical="center"/>
    </xf>
    <xf numFmtId="0" fontId="88" fillId="0" borderId="0" xfId="0" applyFont="1" applyFill="1" applyBorder="1" applyAlignment="1">
      <alignment horizontal="center" vertical="center" wrapText="1"/>
    </xf>
    <xf numFmtId="170" fontId="0" fillId="0" borderId="0" xfId="0" applyNumberFormat="1" applyFill="1" applyBorder="1"/>
    <xf numFmtId="165" fontId="0" fillId="0" borderId="0" xfId="3" applyNumberFormat="1" applyFont="1" applyFill="1" applyBorder="1"/>
    <xf numFmtId="0" fontId="3" fillId="0" borderId="0" xfId="0" applyFont="1" applyFill="1" applyBorder="1"/>
    <xf numFmtId="170" fontId="3" fillId="0" borderId="0" xfId="0" applyNumberFormat="1" applyFont="1" applyFill="1" applyBorder="1"/>
    <xf numFmtId="165" fontId="3" fillId="0" borderId="0" xfId="3" applyNumberFormat="1" applyFont="1" applyFill="1" applyBorder="1"/>
    <xf numFmtId="170" fontId="0" fillId="0" borderId="1" xfId="0" applyNumberFormat="1" applyFill="1" applyBorder="1"/>
    <xf numFmtId="3" fontId="0" fillId="0" borderId="1" xfId="0" applyNumberFormat="1" applyBorder="1"/>
    <xf numFmtId="10" fontId="0" fillId="0" borderId="1" xfId="3" applyNumberFormat="1" applyFont="1" applyBorder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1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74" fillId="0" borderId="0" xfId="0" applyFont="1" applyAlignment="1">
      <alignment horizontal="center"/>
    </xf>
    <xf numFmtId="170" fontId="0" fillId="0" borderId="0" xfId="227" applyNumberFormat="1" applyFont="1" applyAlignment="1">
      <alignment horizontal="center" wrapText="1"/>
    </xf>
    <xf numFmtId="0" fontId="86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0" fontId="0" fillId="0" borderId="0" xfId="227" applyNumberFormat="1" applyFont="1" applyAlignment="1">
      <alignment horizontal="center"/>
    </xf>
    <xf numFmtId="0" fontId="71" fillId="0" borderId="0" xfId="2" applyFont="1" applyAlignment="1">
      <alignment horizontal="center" wrapText="1"/>
    </xf>
    <xf numFmtId="0" fontId="71" fillId="0" borderId="0" xfId="2" applyFont="1" applyAlignment="1">
      <alignment horizontal="center"/>
    </xf>
    <xf numFmtId="0" fontId="77" fillId="0" borderId="0" xfId="0" applyFont="1" applyAlignment="1">
      <alignment horizontal="center"/>
    </xf>
    <xf numFmtId="0" fontId="85" fillId="0" borderId="0" xfId="0" applyFont="1" applyAlignment="1">
      <alignment horizontal="center" vertical="center" wrapText="1"/>
    </xf>
    <xf numFmtId="0" fontId="77" fillId="0" borderId="41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74" fillId="0" borderId="42" xfId="0" applyFont="1" applyBorder="1" applyAlignment="1">
      <alignment horizontal="center"/>
    </xf>
    <xf numFmtId="49" fontId="20" fillId="0" borderId="41" xfId="227" applyNumberFormat="1" applyFont="1" applyBorder="1" applyAlignment="1">
      <alignment horizontal="center" wrapText="1"/>
    </xf>
    <xf numFmtId="0" fontId="88" fillId="67" borderId="1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wrapText="1"/>
    </xf>
    <xf numFmtId="0" fontId="82" fillId="0" borderId="41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74" fillId="0" borderId="42" xfId="0" applyFont="1" applyBorder="1" applyAlignment="1">
      <alignment horizontal="center" vertical="center" wrapText="1"/>
    </xf>
    <xf numFmtId="0" fontId="86" fillId="0" borderId="42" xfId="0" applyFont="1" applyBorder="1" applyAlignment="1">
      <alignment horizontal="center" vertical="center" wrapText="1"/>
    </xf>
    <xf numFmtId="0" fontId="109" fillId="0" borderId="0" xfId="0" applyFont="1" applyAlignment="1">
      <alignment horizontal="center" vertical="center"/>
    </xf>
    <xf numFmtId="0" fontId="109" fillId="0" borderId="0" xfId="0" applyFont="1" applyAlignment="1">
      <alignment horizontal="center" vertical="center" wrapText="1"/>
    </xf>
    <xf numFmtId="0" fontId="81" fillId="0" borderId="63" xfId="2" applyFont="1" applyBorder="1" applyAlignment="1">
      <alignment horizontal="center" vertical="center"/>
    </xf>
    <xf numFmtId="0" fontId="98" fillId="0" borderId="68" xfId="2" applyFont="1" applyFill="1" applyBorder="1" applyAlignment="1">
      <alignment horizontal="center" vertical="center" wrapText="1"/>
    </xf>
    <xf numFmtId="0" fontId="98" fillId="0" borderId="69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86" fillId="0" borderId="0" xfId="2" applyFont="1" applyAlignment="1">
      <alignment horizontal="center" vertical="center"/>
    </xf>
    <xf numFmtId="0" fontId="110" fillId="0" borderId="70" xfId="2" applyFont="1" applyBorder="1" applyAlignment="1">
      <alignment horizontal="center"/>
    </xf>
    <xf numFmtId="0" fontId="110" fillId="0" borderId="71" xfId="2" applyFont="1" applyBorder="1" applyAlignment="1">
      <alignment horizontal="center"/>
    </xf>
    <xf numFmtId="0" fontId="110" fillId="0" borderId="72" xfId="2" applyFont="1" applyBorder="1" applyAlignment="1">
      <alignment horizontal="center"/>
    </xf>
    <xf numFmtId="0" fontId="98" fillId="0" borderId="0" xfId="2" applyFont="1" applyAlignment="1">
      <alignment horizontal="center" wrapText="1"/>
    </xf>
    <xf numFmtId="49" fontId="111" fillId="0" borderId="0" xfId="2" applyNumberFormat="1" applyFont="1" applyFill="1" applyAlignment="1">
      <alignment horizontal="center"/>
    </xf>
    <xf numFmtId="0" fontId="113" fillId="0" borderId="0" xfId="277" applyAlignment="1">
      <alignment horizontal="center" wrapText="1"/>
    </xf>
    <xf numFmtId="0" fontId="81" fillId="0" borderId="0" xfId="2" applyFont="1" applyAlignment="1">
      <alignment horizontal="center"/>
    </xf>
    <xf numFmtId="0" fontId="110" fillId="0" borderId="70" xfId="2" applyFont="1" applyBorder="1" applyAlignment="1">
      <alignment horizontal="center" vertical="center"/>
    </xf>
    <xf numFmtId="0" fontId="110" fillId="0" borderId="71" xfId="2" applyFont="1" applyBorder="1" applyAlignment="1">
      <alignment horizontal="center" vertical="center"/>
    </xf>
    <xf numFmtId="0" fontId="81" fillId="0" borderId="0" xfId="2" applyFont="1" applyAlignment="1">
      <alignment horizontal="center" vertical="center"/>
    </xf>
    <xf numFmtId="0" fontId="81" fillId="0" borderId="42" xfId="2" applyFont="1" applyFill="1" applyBorder="1" applyAlignment="1">
      <alignment horizontal="center"/>
    </xf>
    <xf numFmtId="0" fontId="116" fillId="0" borderId="0" xfId="2" applyFont="1" applyAlignment="1">
      <alignment horizontal="center" wrapText="1"/>
    </xf>
    <xf numFmtId="0" fontId="110" fillId="0" borderId="72" xfId="2" applyFont="1" applyBorder="1" applyAlignment="1">
      <alignment horizontal="center" vertical="center"/>
    </xf>
    <xf numFmtId="0" fontId="81" fillId="0" borderId="42" xfId="2" applyFont="1" applyBorder="1" applyAlignment="1">
      <alignment horizontal="center"/>
    </xf>
    <xf numFmtId="0" fontId="98" fillId="0" borderId="41" xfId="2" applyFont="1" applyFill="1" applyBorder="1" applyAlignment="1">
      <alignment horizontal="center" vertical="center" wrapText="1"/>
    </xf>
    <xf numFmtId="0" fontId="98" fillId="0" borderId="57" xfId="2" applyFont="1" applyBorder="1" applyAlignment="1">
      <alignment horizontal="center" vertical="center" wrapText="1"/>
    </xf>
    <xf numFmtId="0" fontId="98" fillId="0" borderId="0" xfId="2" applyFont="1" applyAlignment="1">
      <alignment horizontal="center" vertical="center" wrapText="1"/>
    </xf>
    <xf numFmtId="0" fontId="86" fillId="0" borderId="42" xfId="2" applyFont="1" applyBorder="1" applyAlignment="1">
      <alignment horizontal="center" vertical="center"/>
    </xf>
    <xf numFmtId="0" fontId="98" fillId="0" borderId="41" xfId="2" applyFont="1" applyBorder="1" applyAlignment="1">
      <alignment horizontal="center" vertical="center" wrapText="1"/>
    </xf>
    <xf numFmtId="0" fontId="81" fillId="0" borderId="60" xfId="2" applyFont="1" applyBorder="1" applyAlignment="1">
      <alignment horizontal="center" vertical="center" wrapText="1"/>
    </xf>
    <xf numFmtId="0" fontId="81" fillId="0" borderId="29" xfId="2" applyFont="1" applyBorder="1" applyAlignment="1">
      <alignment horizontal="center" vertical="center" wrapText="1"/>
    </xf>
    <xf numFmtId="0" fontId="81" fillId="0" borderId="61" xfId="2" applyFont="1" applyBorder="1" applyAlignment="1">
      <alignment horizontal="center" vertical="center" wrapText="1"/>
    </xf>
    <xf numFmtId="0" fontId="81" fillId="0" borderId="62" xfId="2" applyFont="1" applyBorder="1" applyAlignment="1">
      <alignment horizontal="center" vertical="center" wrapText="1"/>
    </xf>
    <xf numFmtId="0" fontId="81" fillId="0" borderId="1" xfId="2" applyFont="1" applyBorder="1" applyAlignment="1">
      <alignment horizontal="center" vertical="center" wrapText="1"/>
    </xf>
    <xf numFmtId="49" fontId="112" fillId="0" borderId="60" xfId="2" applyNumberFormat="1" applyFont="1" applyFill="1" applyBorder="1" applyAlignment="1">
      <alignment horizontal="left" vertical="center" wrapText="1"/>
    </xf>
    <xf numFmtId="49" fontId="112" fillId="0" borderId="29" xfId="2" applyNumberFormat="1" applyFont="1" applyFill="1" applyBorder="1" applyAlignment="1">
      <alignment horizontal="left" vertical="center" wrapText="1"/>
    </xf>
    <xf numFmtId="49" fontId="112" fillId="0" borderId="54" xfId="2" applyNumberFormat="1" applyFont="1" applyFill="1" applyBorder="1" applyAlignment="1">
      <alignment horizontal="left" vertical="center" wrapText="1"/>
    </xf>
    <xf numFmtId="49" fontId="112" fillId="0" borderId="30" xfId="2" applyNumberFormat="1" applyFont="1" applyFill="1" applyBorder="1" applyAlignment="1">
      <alignment horizontal="left" vertical="center" wrapText="1"/>
    </xf>
    <xf numFmtId="49" fontId="111" fillId="0" borderId="54" xfId="2" applyNumberFormat="1" applyFont="1" applyFill="1" applyBorder="1" applyAlignment="1">
      <alignment horizontal="right" vertical="center" wrapText="1"/>
    </xf>
    <xf numFmtId="49" fontId="111" fillId="0" borderId="30" xfId="2" applyNumberFormat="1" applyFont="1" applyFill="1" applyBorder="1" applyAlignment="1">
      <alignment horizontal="right" vertical="center" wrapText="1"/>
    </xf>
    <xf numFmtId="0" fontId="2" fillId="0" borderId="41" xfId="2" applyFont="1" applyBorder="1" applyAlignment="1">
      <alignment horizontal="center" wrapText="1"/>
    </xf>
    <xf numFmtId="0" fontId="95" fillId="0" borderId="1" xfId="0" applyFont="1" applyBorder="1"/>
    <xf numFmtId="43" fontId="95" fillId="0" borderId="1" xfId="0" applyNumberFormat="1" applyFont="1" applyBorder="1"/>
    <xf numFmtId="2" fontId="0" fillId="0" borderId="1" xfId="0" applyNumberFormat="1" applyBorder="1"/>
    <xf numFmtId="168" fontId="0" fillId="0" borderId="1" xfId="227" applyNumberFormat="1" applyFont="1" applyBorder="1"/>
    <xf numFmtId="10" fontId="0" fillId="0" borderId="0" xfId="3" applyNumberFormat="1" applyFont="1" applyFill="1"/>
    <xf numFmtId="165" fontId="0" fillId="0" borderId="0" xfId="3" applyNumberFormat="1" applyFont="1" applyFill="1"/>
    <xf numFmtId="43" fontId="0" fillId="0" borderId="1" xfId="227" applyNumberFormat="1" applyFont="1" applyBorder="1"/>
    <xf numFmtId="43" fontId="0" fillId="0" borderId="1" xfId="227" applyNumberFormat="1" applyFont="1" applyFill="1" applyBorder="1"/>
    <xf numFmtId="0" fontId="0" fillId="59" borderId="1" xfId="0" applyFill="1" applyBorder="1"/>
    <xf numFmtId="0" fontId="0" fillId="0" borderId="1" xfId="227" applyNumberFormat="1" applyFont="1" applyBorder="1"/>
    <xf numFmtId="9" fontId="0" fillId="0" borderId="1" xfId="3" applyNumberFormat="1" applyFont="1" applyBorder="1"/>
    <xf numFmtId="0" fontId="0" fillId="0" borderId="1" xfId="0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73" fillId="0" borderId="1" xfId="275" quotePrefix="1" applyNumberFormat="1" applyFont="1" applyFill="1" applyBorder="1" applyAlignment="1">
      <alignment horizontal="center" vertical="center" wrapText="1"/>
    </xf>
    <xf numFmtId="10" fontId="42" fillId="0" borderId="1" xfId="3" applyNumberFormat="1" applyFont="1" applyFill="1" applyBorder="1"/>
    <xf numFmtId="10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10" fontId="0" fillId="0" borderId="1" xfId="3" applyNumberFormat="1" applyFont="1" applyFill="1" applyBorder="1"/>
    <xf numFmtId="0" fontId="94" fillId="0" borderId="1" xfId="0" applyFont="1" applyBorder="1" applyAlignment="1">
      <alignment horizontal="center"/>
    </xf>
    <xf numFmtId="43" fontId="0" fillId="0" borderId="1" xfId="227" applyFont="1" applyFill="1" applyBorder="1"/>
    <xf numFmtId="9" fontId="0" fillId="0" borderId="0" xfId="3" applyFont="1" applyAlignment="1">
      <alignment horizontal="center"/>
    </xf>
    <xf numFmtId="165" fontId="0" fillId="0" borderId="1" xfId="0" applyNumberFormat="1" applyFill="1" applyBorder="1"/>
    <xf numFmtId="0" fontId="20" fillId="0" borderId="1" xfId="0" applyFont="1" applyFill="1" applyBorder="1"/>
    <xf numFmtId="3" fontId="20" fillId="0" borderId="1" xfId="0" applyNumberFormat="1" applyFont="1" applyFill="1" applyBorder="1"/>
    <xf numFmtId="0" fontId="107" fillId="0" borderId="1" xfId="0" applyFont="1" applyBorder="1"/>
    <xf numFmtId="0" fontId="107" fillId="0" borderId="1" xfId="0" quotePrefix="1" applyFont="1" applyBorder="1"/>
    <xf numFmtId="170" fontId="20" fillId="0" borderId="1" xfId="0" applyNumberFormat="1" applyFont="1" applyFill="1" applyBorder="1"/>
    <xf numFmtId="0" fontId="0" fillId="0" borderId="0" xfId="0" quotePrefix="1" applyFill="1" applyAlignment="1">
      <alignment horizontal="center"/>
    </xf>
    <xf numFmtId="3" fontId="107" fillId="0" borderId="1" xfId="0" applyNumberFormat="1" applyFont="1" applyFill="1" applyBorder="1" applyAlignment="1">
      <alignment horizontal="center"/>
    </xf>
    <xf numFmtId="0" fontId="107" fillId="64" borderId="1" xfId="0" applyFont="1" applyFill="1" applyBorder="1"/>
    <xf numFmtId="3" fontId="107" fillId="64" borderId="1" xfId="0" applyNumberFormat="1" applyFont="1" applyFill="1" applyBorder="1"/>
    <xf numFmtId="0" fontId="75" fillId="0" borderId="0" xfId="0" applyFont="1" applyFill="1"/>
    <xf numFmtId="3" fontId="75" fillId="0" borderId="0" xfId="0" applyNumberFormat="1" applyFont="1" applyFill="1"/>
    <xf numFmtId="165" fontId="75" fillId="0" borderId="0" xfId="3" applyNumberFormat="1" applyFont="1" applyFill="1"/>
    <xf numFmtId="0" fontId="75" fillId="0" borderId="0" xfId="0" applyFont="1"/>
    <xf numFmtId="3" fontId="75" fillId="0" borderId="0" xfId="0" applyNumberFormat="1" applyFont="1"/>
    <xf numFmtId="3" fontId="7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11" fillId="71" borderId="1" xfId="2" applyNumberFormat="1" applyFont="1" applyFill="1" applyBorder="1" applyAlignment="1">
      <alignment horizontal="center"/>
    </xf>
    <xf numFmtId="3" fontId="112" fillId="0" borderId="1" xfId="2" applyNumberFormat="1" applyFont="1" applyFill="1" applyBorder="1"/>
    <xf numFmtId="0" fontId="98" fillId="0" borderId="1" xfId="2" applyFont="1" applyBorder="1"/>
    <xf numFmtId="214" fontId="98" fillId="0" borderId="1" xfId="267" applyNumberFormat="1" applyFont="1" applyBorder="1"/>
    <xf numFmtId="214" fontId="98" fillId="0" borderId="1" xfId="2" applyNumberFormat="1" applyFont="1" applyBorder="1"/>
    <xf numFmtId="0" fontId="113" fillId="0" borderId="1" xfId="277" applyBorder="1"/>
    <xf numFmtId="214" fontId="113" fillId="0" borderId="1" xfId="267" applyNumberFormat="1" applyFont="1" applyBorder="1"/>
    <xf numFmtId="0" fontId="114" fillId="73" borderId="0" xfId="2" applyFont="1" applyFill="1" applyBorder="1"/>
    <xf numFmtId="0" fontId="113" fillId="0" borderId="1" xfId="277" applyBorder="1" applyAlignment="1">
      <alignment horizontal="center" vertical="center"/>
    </xf>
    <xf numFmtId="1" fontId="113" fillId="0" borderId="1" xfId="267" applyNumberFormat="1" applyFont="1" applyBorder="1"/>
    <xf numFmtId="169" fontId="113" fillId="0" borderId="1" xfId="267" applyNumberFormat="1" applyFont="1" applyBorder="1"/>
    <xf numFmtId="0" fontId="115" fillId="73" borderId="1" xfId="277" applyNumberFormat="1" applyFont="1" applyFill="1" applyBorder="1" applyAlignment="1"/>
    <xf numFmtId="0" fontId="113" fillId="0" borderId="1" xfId="277" applyBorder="1" applyAlignment="1">
      <alignment horizontal="left"/>
    </xf>
    <xf numFmtId="219" fontId="113" fillId="0" borderId="1" xfId="279" applyNumberFormat="1" applyFont="1" applyBorder="1"/>
    <xf numFmtId="3" fontId="112" fillId="0" borderId="1" xfId="2" applyNumberFormat="1" applyFont="1" applyFill="1" applyBorder="1" applyAlignment="1">
      <alignment vertical="center"/>
    </xf>
    <xf numFmtId="49" fontId="111" fillId="71" borderId="1" xfId="2" applyNumberFormat="1" applyFont="1" applyFill="1" applyBorder="1" applyAlignment="1">
      <alignment horizontal="center" vertical="center"/>
    </xf>
    <xf numFmtId="43" fontId="113" fillId="0" borderId="1" xfId="277" applyNumberFormat="1" applyBorder="1"/>
    <xf numFmtId="2" fontId="113" fillId="0" borderId="1" xfId="277" applyNumberFormat="1" applyBorder="1"/>
    <xf numFmtId="43" fontId="115" fillId="73" borderId="1" xfId="277" applyNumberFormat="1" applyFont="1" applyFill="1" applyBorder="1" applyAlignment="1"/>
  </cellXfs>
  <cellStyles count="281">
    <cellStyle name=" Task]_x000d__x000a_TaskName=Scan At_x000d__x000a_TaskID=3_x000d__x000a_WorkstationName=SmarTone_x000d__x000a_LastExecuted=0_x000d__x000a_LastSt" xfId="47" xr:uid="{00000000-0005-0000-0000-000000000000}"/>
    <cellStyle name=" Task]_x000d__x000a_TaskName=Scan At_x000d__x000a_TaskID=3_x000d__x000a_WorkstationName=SmarTone_x000d__x000a_LastExecuted=0_x000d__x000a_LastSt 2" xfId="139" xr:uid="{00000000-0005-0000-0000-000001000000}"/>
    <cellStyle name=" Task]_x000d__x000a_TaskName=Scan At_x000d__x000a_TaskID=3_x000d__x000a_WorkstationName=SmarTone_x000d__x000a_LastExecuted=0_x000d__x000a_LastSt 3" xfId="95" xr:uid="{00000000-0005-0000-0000-000002000000}"/>
    <cellStyle name=" Task]_x000d__x000a_TaskName=Scan At_x000d__x000a_TaskID=3_x000d__x000a_WorkstationName=SmarTone_x000d__x000a_LastExecuted=0_x000d__x000a_LastSt 4" xfId="204" xr:uid="{00000000-0005-0000-0000-000003000000}"/>
    <cellStyle name="_081103-Internet" xfId="96" xr:uid="{00000000-0005-0000-0000-000004000000}"/>
    <cellStyle name="_abonados TM (4Q2004 1Q2007) discriminados" xfId="97" xr:uid="{00000000-0005-0000-0000-000005000000}"/>
    <cellStyle name="_abonados TM (4Q2004 1Q2007) discriminados_080303-Base de Datos MinCom" xfId="98" xr:uid="{00000000-0005-0000-0000-000006000000}"/>
    <cellStyle name="_abonados TM (4Q2004 1Q2007) discriminados_080821-Base de Datos MinCom" xfId="99" xr:uid="{00000000-0005-0000-0000-000007000000}"/>
    <cellStyle name="_abonados TM (4Q2004 1Q2007) discriminados_081006-Base de Datos MinCom" xfId="100" xr:uid="{00000000-0005-0000-0000-000008000000}"/>
    <cellStyle name="_abonados TM (4Q2004 1Q2007) discriminados_090109-Base de Datos MinCom" xfId="101" xr:uid="{00000000-0005-0000-0000-000009000000}"/>
    <cellStyle name="_abonados TM (4Q2004 1Q2007) discriminados_090917-Base de Datos MinCom" xfId="102" xr:uid="{00000000-0005-0000-0000-00000A000000}"/>
    <cellStyle name="_FICHAS DE INVERSIÓN ACTUALIZADAS 1 (6)" xfId="103" xr:uid="{00000000-0005-0000-0000-00000B000000}"/>
    <cellStyle name="20% - Énfasis1" xfId="22" builtinId="30" customBuiltin="1"/>
    <cellStyle name="20% - Énfasis1 2" xfId="140" xr:uid="{00000000-0005-0000-0000-00000D000000}"/>
    <cellStyle name="20% - Énfasis1 3" xfId="48" xr:uid="{00000000-0005-0000-0000-00000E000000}"/>
    <cellStyle name="20% - Énfasis2" xfId="26" builtinId="34" customBuiltin="1"/>
    <cellStyle name="20% - Énfasis2 2" xfId="141" xr:uid="{00000000-0005-0000-0000-000010000000}"/>
    <cellStyle name="20% - Énfasis2 3" xfId="49" xr:uid="{00000000-0005-0000-0000-000011000000}"/>
    <cellStyle name="20% - Énfasis3" xfId="30" builtinId="38" customBuiltin="1"/>
    <cellStyle name="20% - Énfasis3 2" xfId="142" xr:uid="{00000000-0005-0000-0000-000013000000}"/>
    <cellStyle name="20% - Énfasis3 3" xfId="50" xr:uid="{00000000-0005-0000-0000-000014000000}"/>
    <cellStyle name="20% - Énfasis4" xfId="34" builtinId="42" customBuiltin="1"/>
    <cellStyle name="20% - Énfasis4 2" xfId="143" xr:uid="{00000000-0005-0000-0000-000016000000}"/>
    <cellStyle name="20% - Énfasis4 3" xfId="51" xr:uid="{00000000-0005-0000-0000-000017000000}"/>
    <cellStyle name="20% - Énfasis5" xfId="38" builtinId="46" customBuiltin="1"/>
    <cellStyle name="20% - Énfasis5 2" xfId="144" xr:uid="{00000000-0005-0000-0000-000019000000}"/>
    <cellStyle name="20% - Énfasis5 3" xfId="52" xr:uid="{00000000-0005-0000-0000-00001A000000}"/>
    <cellStyle name="20% - Énfasis6" xfId="42" builtinId="50" customBuiltin="1"/>
    <cellStyle name="20% - Énfasis6 2" xfId="145" xr:uid="{00000000-0005-0000-0000-00001C000000}"/>
    <cellStyle name="20% - Énfasis6 3" xfId="53" xr:uid="{00000000-0005-0000-0000-00001D000000}"/>
    <cellStyle name="40% - Énfasis1" xfId="23" builtinId="31" customBuiltin="1"/>
    <cellStyle name="40% - Énfasis1 2" xfId="146" xr:uid="{00000000-0005-0000-0000-00001F000000}"/>
    <cellStyle name="40% - Énfasis1 3" xfId="54" xr:uid="{00000000-0005-0000-0000-000020000000}"/>
    <cellStyle name="40% - Énfasis2" xfId="27" builtinId="35" customBuiltin="1"/>
    <cellStyle name="40% - Énfasis2 2" xfId="147" xr:uid="{00000000-0005-0000-0000-000022000000}"/>
    <cellStyle name="40% - Énfasis2 3" xfId="55" xr:uid="{00000000-0005-0000-0000-000023000000}"/>
    <cellStyle name="40% - Énfasis3" xfId="31" builtinId="39" customBuiltin="1"/>
    <cellStyle name="40% - Énfasis3 2" xfId="148" xr:uid="{00000000-0005-0000-0000-000025000000}"/>
    <cellStyle name="40% - Énfasis3 3" xfId="56" xr:uid="{00000000-0005-0000-0000-000026000000}"/>
    <cellStyle name="40% - Énfasis4" xfId="35" builtinId="43" customBuiltin="1"/>
    <cellStyle name="40% - Énfasis4 2" xfId="149" xr:uid="{00000000-0005-0000-0000-000028000000}"/>
    <cellStyle name="40% - Énfasis4 3" xfId="57" xr:uid="{00000000-0005-0000-0000-000029000000}"/>
    <cellStyle name="40% - Énfasis5" xfId="39" builtinId="47" customBuiltin="1"/>
    <cellStyle name="40% - Énfasis5 2" xfId="150" xr:uid="{00000000-0005-0000-0000-00002B000000}"/>
    <cellStyle name="40% - Énfasis5 3" xfId="58" xr:uid="{00000000-0005-0000-0000-00002C000000}"/>
    <cellStyle name="40% - Énfasis6" xfId="43" builtinId="51" customBuiltin="1"/>
    <cellStyle name="40% - Énfasis6 2" xfId="151" xr:uid="{00000000-0005-0000-0000-00002E000000}"/>
    <cellStyle name="40% - Énfasis6 3" xfId="59" xr:uid="{00000000-0005-0000-0000-00002F000000}"/>
    <cellStyle name="60% - Énfasis1" xfId="24" builtinId="32" customBuiltin="1"/>
    <cellStyle name="60% - Énfasis1 2" xfId="152" xr:uid="{00000000-0005-0000-0000-000031000000}"/>
    <cellStyle name="60% - Énfasis1 3" xfId="60" xr:uid="{00000000-0005-0000-0000-000032000000}"/>
    <cellStyle name="60% - Énfasis2" xfId="28" builtinId="36" customBuiltin="1"/>
    <cellStyle name="60% - Énfasis2 2" xfId="153" xr:uid="{00000000-0005-0000-0000-000034000000}"/>
    <cellStyle name="60% - Énfasis2 3" xfId="61" xr:uid="{00000000-0005-0000-0000-000035000000}"/>
    <cellStyle name="60% - Énfasis3" xfId="32" builtinId="40" customBuiltin="1"/>
    <cellStyle name="60% - Énfasis3 2" xfId="154" xr:uid="{00000000-0005-0000-0000-000037000000}"/>
    <cellStyle name="60% - Énfasis3 3" xfId="62" xr:uid="{00000000-0005-0000-0000-000038000000}"/>
    <cellStyle name="60% - Énfasis4" xfId="36" builtinId="44" customBuiltin="1"/>
    <cellStyle name="60% - Énfasis4 2" xfId="155" xr:uid="{00000000-0005-0000-0000-00003A000000}"/>
    <cellStyle name="60% - Énfasis4 3" xfId="63" xr:uid="{00000000-0005-0000-0000-00003B000000}"/>
    <cellStyle name="60% - Énfasis5" xfId="40" builtinId="48" customBuiltin="1"/>
    <cellStyle name="60% - Énfasis5 2" xfId="156" xr:uid="{00000000-0005-0000-0000-00003D000000}"/>
    <cellStyle name="60% - Énfasis5 3" xfId="64" xr:uid="{00000000-0005-0000-0000-00003E000000}"/>
    <cellStyle name="60% - Énfasis6" xfId="44" builtinId="52" customBuiltin="1"/>
    <cellStyle name="60% - Énfasis6 2" xfId="157" xr:uid="{00000000-0005-0000-0000-000040000000}"/>
    <cellStyle name="60% - Énfasis6 3" xfId="65" xr:uid="{00000000-0005-0000-0000-000041000000}"/>
    <cellStyle name="Buena 2" xfId="158" xr:uid="{00000000-0005-0000-0000-000042000000}"/>
    <cellStyle name="Buena 3" xfId="66" xr:uid="{00000000-0005-0000-0000-000043000000}"/>
    <cellStyle name="Bueno" xfId="9" builtinId="26" customBuiltin="1"/>
    <cellStyle name="Cálculo" xfId="14" builtinId="22" customBuiltin="1"/>
    <cellStyle name="Cálculo 2" xfId="159" xr:uid="{00000000-0005-0000-0000-000046000000}"/>
    <cellStyle name="Cálculo 3" xfId="67" xr:uid="{00000000-0005-0000-0000-000047000000}"/>
    <cellStyle name="Celda de comprobación" xfId="16" builtinId="23" customBuiltin="1"/>
    <cellStyle name="Celda de comprobación 2" xfId="160" xr:uid="{00000000-0005-0000-0000-000049000000}"/>
    <cellStyle name="Celda de comprobación 3" xfId="68" xr:uid="{00000000-0005-0000-0000-00004A000000}"/>
    <cellStyle name="Celda vinculada" xfId="15" builtinId="24" customBuiltin="1"/>
    <cellStyle name="Celda vinculada 2" xfId="161" xr:uid="{00000000-0005-0000-0000-00004C000000}"/>
    <cellStyle name="Celda vinculada 3" xfId="69" xr:uid="{00000000-0005-0000-0000-00004D000000}"/>
    <cellStyle name="Comma 1" xfId="230" xr:uid="{00000000-0005-0000-0000-00004E000000}"/>
    <cellStyle name="Comma 2" xfId="231" xr:uid="{00000000-0005-0000-0000-00004F000000}"/>
    <cellStyle name="Comma_DigitalDivide_noLog_BDT Region rev_updated 1 December" xfId="232" xr:uid="{00000000-0005-0000-0000-000050000000}"/>
    <cellStyle name="Date" xfId="233" xr:uid="{00000000-0005-0000-0000-000051000000}"/>
    <cellStyle name="DIT" xfId="234" xr:uid="{00000000-0005-0000-0000-000052000000}"/>
    <cellStyle name="Encabezado 1" xfId="5" builtinId="16" customBuiltin="1"/>
    <cellStyle name="Encabezado 4" xfId="8" builtinId="19" customBuiltin="1"/>
    <cellStyle name="Encabezado 4 2" xfId="162" xr:uid="{00000000-0005-0000-0000-000055000000}"/>
    <cellStyle name="Encabezado 4 3" xfId="70" xr:uid="{00000000-0005-0000-0000-000056000000}"/>
    <cellStyle name="Énfasis1" xfId="21" builtinId="29" customBuiltin="1"/>
    <cellStyle name="Énfasis1 2" xfId="163" xr:uid="{00000000-0005-0000-0000-000058000000}"/>
    <cellStyle name="Énfasis1 3" xfId="71" xr:uid="{00000000-0005-0000-0000-000059000000}"/>
    <cellStyle name="Énfasis2" xfId="25" builtinId="33" customBuiltin="1"/>
    <cellStyle name="Énfasis2 2" xfId="164" xr:uid="{00000000-0005-0000-0000-00005B000000}"/>
    <cellStyle name="Énfasis2 3" xfId="72" xr:uid="{00000000-0005-0000-0000-00005C000000}"/>
    <cellStyle name="Énfasis3" xfId="29" builtinId="37" customBuiltin="1"/>
    <cellStyle name="Énfasis3 2" xfId="165" xr:uid="{00000000-0005-0000-0000-00005E000000}"/>
    <cellStyle name="Énfasis3 3" xfId="73" xr:uid="{00000000-0005-0000-0000-00005F000000}"/>
    <cellStyle name="Énfasis4" xfId="33" builtinId="41" customBuiltin="1"/>
    <cellStyle name="Énfasis4 2" xfId="166" xr:uid="{00000000-0005-0000-0000-000061000000}"/>
    <cellStyle name="Énfasis4 3" xfId="74" xr:uid="{00000000-0005-0000-0000-000062000000}"/>
    <cellStyle name="Énfasis5" xfId="37" builtinId="45" customBuiltin="1"/>
    <cellStyle name="Énfasis5 2" xfId="167" xr:uid="{00000000-0005-0000-0000-000064000000}"/>
    <cellStyle name="Énfasis5 3" xfId="75" xr:uid="{00000000-0005-0000-0000-000065000000}"/>
    <cellStyle name="Énfasis6" xfId="41" builtinId="49" customBuiltin="1"/>
    <cellStyle name="Énfasis6 2" xfId="168" xr:uid="{00000000-0005-0000-0000-000067000000}"/>
    <cellStyle name="Énfasis6 3" xfId="76" xr:uid="{00000000-0005-0000-0000-000068000000}"/>
    <cellStyle name="Entrada" xfId="12" builtinId="20" customBuiltin="1"/>
    <cellStyle name="Entrada 2" xfId="169" xr:uid="{00000000-0005-0000-0000-00006A000000}"/>
    <cellStyle name="Entrada 3" xfId="77" xr:uid="{00000000-0005-0000-0000-00006B000000}"/>
    <cellStyle name="Estilo 1" xfId="78" xr:uid="{00000000-0005-0000-0000-00006C000000}"/>
    <cellStyle name="Estilo 1 2" xfId="170" xr:uid="{00000000-0005-0000-0000-00006D000000}"/>
    <cellStyle name="Estilo 1 3" xfId="104" xr:uid="{00000000-0005-0000-0000-00006E000000}"/>
    <cellStyle name="Estilo 2" xfId="105" xr:uid="{00000000-0005-0000-0000-00006F000000}"/>
    <cellStyle name="Estimate" xfId="235" xr:uid="{00000000-0005-0000-0000-000070000000}"/>
    <cellStyle name="Estimate [0]" xfId="236" xr:uid="{00000000-0005-0000-0000-000071000000}"/>
    <cellStyle name="Estimate 8pt" xfId="237" xr:uid="{00000000-0005-0000-0000-000072000000}"/>
    <cellStyle name="Estimate_africa2001" xfId="238" xr:uid="{00000000-0005-0000-0000-000073000000}"/>
    <cellStyle name="Euro" xfId="106" xr:uid="{00000000-0005-0000-0000-000074000000}"/>
    <cellStyle name="F#1" xfId="107" xr:uid="{00000000-0005-0000-0000-000075000000}"/>
    <cellStyle name="F#2" xfId="108" xr:uid="{00000000-0005-0000-0000-000076000000}"/>
    <cellStyle name="F#3" xfId="109" xr:uid="{00000000-0005-0000-0000-000077000000}"/>
    <cellStyle name="F#4" xfId="110" xr:uid="{00000000-0005-0000-0000-000078000000}"/>
    <cellStyle name="F#5" xfId="111" xr:uid="{00000000-0005-0000-0000-000079000000}"/>
    <cellStyle name="F#6" xfId="112" xr:uid="{00000000-0005-0000-0000-00007A000000}"/>
    <cellStyle name="F%1" xfId="113" xr:uid="{00000000-0005-0000-0000-00007B000000}"/>
    <cellStyle name="F%2" xfId="114" xr:uid="{00000000-0005-0000-0000-00007C000000}"/>
    <cellStyle name="F%3" xfId="115" xr:uid="{00000000-0005-0000-0000-00007D000000}"/>
    <cellStyle name="F%4" xfId="116" xr:uid="{00000000-0005-0000-0000-00007E000000}"/>
    <cellStyle name="F%5" xfId="117" xr:uid="{00000000-0005-0000-0000-00007F000000}"/>
    <cellStyle name="Hipervínculo" xfId="228" builtinId="8"/>
    <cellStyle name="Hipervínculo 2" xfId="239" xr:uid="{00000000-0005-0000-0000-000081000000}"/>
    <cellStyle name="Incorrecto" xfId="10" builtinId="27" customBuiltin="1"/>
    <cellStyle name="Incorrecto 2" xfId="171" xr:uid="{00000000-0005-0000-0000-000083000000}"/>
    <cellStyle name="Incorrecto 3" xfId="79" xr:uid="{00000000-0005-0000-0000-000084000000}"/>
    <cellStyle name="Jensen" xfId="240" xr:uid="{00000000-0005-0000-0000-000085000000}"/>
    <cellStyle name="miles" xfId="118" xr:uid="{00000000-0005-0000-0000-000086000000}"/>
    <cellStyle name="miles 2" xfId="220" xr:uid="{00000000-0005-0000-0000-000087000000}"/>
    <cellStyle name="Millares" xfId="227" builtinId="3"/>
    <cellStyle name="Millares 10" xfId="45" xr:uid="{00000000-0005-0000-0000-000089000000}"/>
    <cellStyle name="Millares 11" xfId="241" xr:uid="{00000000-0005-0000-0000-00008A000000}"/>
    <cellStyle name="Millares 12" xfId="267" xr:uid="{00000000-0005-0000-0000-00008B000000}"/>
    <cellStyle name="Millares 13" xfId="272" xr:uid="{00000000-0005-0000-0000-000013010000}"/>
    <cellStyle name="Millares 2" xfId="1" xr:uid="{00000000-0005-0000-0000-00008C000000}"/>
    <cellStyle name="Millares 2 2" xfId="190" xr:uid="{00000000-0005-0000-0000-00008D000000}"/>
    <cellStyle name="Millares 2 3" xfId="92" xr:uid="{00000000-0005-0000-0000-00008E000000}"/>
    <cellStyle name="Millares 2 4" xfId="189" xr:uid="{00000000-0005-0000-0000-00008F000000}"/>
    <cellStyle name="Millares 2 5" xfId="119" xr:uid="{00000000-0005-0000-0000-000090000000}"/>
    <cellStyle name="Millares 2 6" xfId="271" xr:uid="{B3F30467-05C7-4591-A1CA-C4315D93507A}"/>
    <cellStyle name="Millares 3" xfId="121" xr:uid="{00000000-0005-0000-0000-000091000000}"/>
    <cellStyle name="Millares 3 2" xfId="195" xr:uid="{00000000-0005-0000-0000-000092000000}"/>
    <cellStyle name="Millares 3 3" xfId="191" xr:uid="{00000000-0005-0000-0000-000093000000}"/>
    <cellStyle name="Millares 3 4" xfId="278" xr:uid="{945AE9A5-3DCE-427F-A662-8BB08BC63B8B}"/>
    <cellStyle name="Millares 4" xfId="172" xr:uid="{00000000-0005-0000-0000-000094000000}"/>
    <cellStyle name="Millares 4 2" xfId="193" xr:uid="{00000000-0005-0000-0000-000095000000}"/>
    <cellStyle name="Millares 4 3" xfId="200" xr:uid="{00000000-0005-0000-0000-000096000000}"/>
    <cellStyle name="Millares 4 4" xfId="207" xr:uid="{00000000-0005-0000-0000-000097000000}"/>
    <cellStyle name="Millares 4 5" xfId="222" xr:uid="{00000000-0005-0000-0000-000098000000}"/>
    <cellStyle name="Millares 5" xfId="94" xr:uid="{00000000-0005-0000-0000-000099000000}"/>
    <cellStyle name="Millares 5 2" xfId="201" xr:uid="{00000000-0005-0000-0000-00009A000000}"/>
    <cellStyle name="Millares 5 3" xfId="208" xr:uid="{00000000-0005-0000-0000-00009B000000}"/>
    <cellStyle name="Millares 6" xfId="192" xr:uid="{00000000-0005-0000-0000-00009C000000}"/>
    <cellStyle name="Millares 7" xfId="199" xr:uid="{00000000-0005-0000-0000-00009D000000}"/>
    <cellStyle name="Millares 8" xfId="80" xr:uid="{00000000-0005-0000-0000-00009E000000}"/>
    <cellStyle name="Millares 8 2" xfId="218" xr:uid="{00000000-0005-0000-0000-00009F000000}"/>
    <cellStyle name="Millares 9" xfId="213" xr:uid="{00000000-0005-0000-0000-0000A0000000}"/>
    <cellStyle name="Moneda" xfId="273" builtinId="4"/>
    <cellStyle name="Moneda 2" xfId="186" xr:uid="{00000000-0005-0000-0000-0000A1000000}"/>
    <cellStyle name="Moneda 2 2" xfId="209" xr:uid="{00000000-0005-0000-0000-0000A2000000}"/>
    <cellStyle name="Moneda 3" xfId="188" xr:uid="{00000000-0005-0000-0000-0000A3000000}"/>
    <cellStyle name="Moneda 4" xfId="202" xr:uid="{00000000-0005-0000-0000-0000A4000000}"/>
    <cellStyle name="Moneda 5" xfId="206" xr:uid="{00000000-0005-0000-0000-0000A5000000}"/>
    <cellStyle name="Moneda 6" xfId="197" xr:uid="{00000000-0005-0000-0000-0000A6000000}"/>
    <cellStyle name="Moneda 6 2" xfId="224" xr:uid="{00000000-0005-0000-0000-0000A7000000}"/>
    <cellStyle name="Moneda 7" xfId="279" xr:uid="{B9F78ACA-3467-4AE9-AE87-E44991BE3402}"/>
    <cellStyle name="Month" xfId="242" xr:uid="{00000000-0005-0000-0000-0000A8000000}"/>
    <cellStyle name="Month Year" xfId="243" xr:uid="{00000000-0005-0000-0000-0000A9000000}"/>
    <cellStyle name="National" xfId="244" xr:uid="{00000000-0005-0000-0000-0000AA000000}"/>
    <cellStyle name="National 0" xfId="245" xr:uid="{00000000-0005-0000-0000-0000AB000000}"/>
    <cellStyle name="National 0 8pt" xfId="246" xr:uid="{00000000-0005-0000-0000-0000AC000000}"/>
    <cellStyle name="Network Startup Resource Center" xfId="247" xr:uid="{00000000-0005-0000-0000-0000AD000000}"/>
    <cellStyle name="Neutral" xfId="11" builtinId="28" customBuiltin="1"/>
    <cellStyle name="Neutral 2" xfId="173" xr:uid="{00000000-0005-0000-0000-0000AF000000}"/>
    <cellStyle name="Neutral 3" xfId="81" xr:uid="{00000000-0005-0000-0000-0000B0000000}"/>
    <cellStyle name="Normal" xfId="0" builtinId="0"/>
    <cellStyle name="Normal 10" xfId="212" xr:uid="{00000000-0005-0000-0000-0000B2000000}"/>
    <cellStyle name="Normal 10 2" xfId="215" xr:uid="{00000000-0005-0000-0000-0000B3000000}"/>
    <cellStyle name="Normal 10 3" xfId="225" xr:uid="{00000000-0005-0000-0000-0000B4000000}"/>
    <cellStyle name="Normal 11" xfId="211" xr:uid="{00000000-0005-0000-0000-0000B5000000}"/>
    <cellStyle name="Normal 12" xfId="216" xr:uid="{00000000-0005-0000-0000-0000B6000000}"/>
    <cellStyle name="Normal 13" xfId="229" xr:uid="{00000000-0005-0000-0000-0000B7000000}"/>
    <cellStyle name="Normal 14" xfId="266" xr:uid="{00000000-0005-0000-0000-0000B8000000}"/>
    <cellStyle name="Normal 15" xfId="268" xr:uid="{00000000-0005-0000-0000-0000B9000000}"/>
    <cellStyle name="Normal 2" xfId="2" xr:uid="{00000000-0005-0000-0000-0000BA000000}"/>
    <cellStyle name="Normal 2 2" xfId="184" xr:uid="{00000000-0005-0000-0000-0000BB000000}"/>
    <cellStyle name="Normal 2 3" xfId="122" xr:uid="{00000000-0005-0000-0000-0000BC000000}"/>
    <cellStyle name="Normal 3" xfId="123" xr:uid="{00000000-0005-0000-0000-0000BD000000}"/>
    <cellStyle name="Normal 3 2" xfId="270" xr:uid="{A4F28199-9719-4683-A88D-4EFBDA1D07EC}"/>
    <cellStyle name="Normal 3 3" xfId="277" xr:uid="{507B0E78-A4DC-4A9F-85AA-42AA853869AF}"/>
    <cellStyle name="Normal 4" xfId="137" xr:uid="{00000000-0005-0000-0000-0000BE000000}"/>
    <cellStyle name="Normal 5" xfId="138" xr:uid="{00000000-0005-0000-0000-0000BF000000}"/>
    <cellStyle name="Normal 5 2" xfId="221" xr:uid="{00000000-0005-0000-0000-0000C0000000}"/>
    <cellStyle name="Normal 6" xfId="93" xr:uid="{00000000-0005-0000-0000-0000C1000000}"/>
    <cellStyle name="Normal 6 2" xfId="194" xr:uid="{00000000-0005-0000-0000-0000C2000000}"/>
    <cellStyle name="Normal 7" xfId="198" xr:uid="{00000000-0005-0000-0000-0000C3000000}"/>
    <cellStyle name="Normal 8" xfId="205" xr:uid="{00000000-0005-0000-0000-0000C4000000}"/>
    <cellStyle name="Normal 9" xfId="46" xr:uid="{00000000-0005-0000-0000-0000C5000000}"/>
    <cellStyle name="Normal 9 2" xfId="214" xr:uid="{00000000-0005-0000-0000-0000C6000000}"/>
    <cellStyle name="Normal 9 2 2" xfId="226" xr:uid="{00000000-0005-0000-0000-0000C7000000}"/>
    <cellStyle name="Normal 9 3" xfId="217" xr:uid="{00000000-0005-0000-0000-0000C8000000}"/>
    <cellStyle name="Normal_Censos 1951-1993" xfId="275" xr:uid="{EDEB5DD8-EF13-4801-B807-9B06A5385197}"/>
    <cellStyle name="Normal_Modelos Fórmula Rafael Aj2a" xfId="274" xr:uid="{9C777C57-3FF7-453F-ACD8-1EAF2D2F266E}"/>
    <cellStyle name="Normal_Plantilla Resumenes relaciones sobrevivencia 1985-2020 Cuadratica" xfId="276" xr:uid="{6966B6BB-379D-44DC-8EAA-3D034890B089}"/>
    <cellStyle name="Normal_Target 10" xfId="265" xr:uid="{00000000-0005-0000-0000-0000C9000000}"/>
    <cellStyle name="Notas" xfId="18" builtinId="10" customBuiltin="1"/>
    <cellStyle name="Notas 2" xfId="174" xr:uid="{00000000-0005-0000-0000-0000CB000000}"/>
    <cellStyle name="Notas 3" xfId="82" xr:uid="{00000000-0005-0000-0000-0000CC000000}"/>
    <cellStyle name="NSO [0]" xfId="248" xr:uid="{00000000-0005-0000-0000-0000CD000000}"/>
    <cellStyle name="NSO 1" xfId="249" xr:uid="{00000000-0005-0000-0000-0000CE000000}"/>
    <cellStyle name="Other" xfId="250" xr:uid="{00000000-0005-0000-0000-0000CF000000}"/>
    <cellStyle name="Other Source" xfId="251" xr:uid="{00000000-0005-0000-0000-0000D0000000}"/>
    <cellStyle name="Other source 1" xfId="252" xr:uid="{00000000-0005-0000-0000-0000D1000000}"/>
    <cellStyle name="Percent 1" xfId="253" xr:uid="{00000000-0005-0000-0000-0000D2000000}"/>
    <cellStyle name="Percent 2" xfId="254" xr:uid="{00000000-0005-0000-0000-0000D3000000}"/>
    <cellStyle name="Percent 3" xfId="255" xr:uid="{00000000-0005-0000-0000-0000D4000000}"/>
    <cellStyle name="Porcentaje" xfId="3" builtinId="5"/>
    <cellStyle name="Porcentaje 2" xfId="175" xr:uid="{00000000-0005-0000-0000-0000D6000000}"/>
    <cellStyle name="Porcentaje 2 2" xfId="120" xr:uid="{00000000-0005-0000-0000-0000D7000000}"/>
    <cellStyle name="Porcentaje 2 3" xfId="223" xr:uid="{00000000-0005-0000-0000-0000D8000000}"/>
    <cellStyle name="Porcentaje 2 4" xfId="280" xr:uid="{25BCD1C1-6747-4174-98FC-A77D15D1745F}"/>
    <cellStyle name="Porcentaje 3" xfId="185" xr:uid="{00000000-0005-0000-0000-0000D9000000}"/>
    <cellStyle name="Porcentaje 4" xfId="196" xr:uid="{00000000-0005-0000-0000-0000DA000000}"/>
    <cellStyle name="Porcentaje 5" xfId="203" xr:uid="{00000000-0005-0000-0000-0000DB000000}"/>
    <cellStyle name="Porcentaje 6" xfId="210" xr:uid="{00000000-0005-0000-0000-0000DC000000}"/>
    <cellStyle name="Porcentaje 7" xfId="83" xr:uid="{00000000-0005-0000-0000-0000DD000000}"/>
    <cellStyle name="Porcentaje 7 2" xfId="219" xr:uid="{00000000-0005-0000-0000-0000DE000000}"/>
    <cellStyle name="Porcentaje 8" xfId="269" xr:uid="{00000000-0005-0000-0000-0000DF000000}"/>
    <cellStyle name="Porcentual 2" xfId="124" xr:uid="{00000000-0005-0000-0000-0000E0000000}"/>
    <cellStyle name="Porcentual 2 2" xfId="187" xr:uid="{00000000-0005-0000-0000-0000E1000000}"/>
    <cellStyle name="Revised 2" xfId="256" xr:uid="{00000000-0005-0000-0000-0000E2000000}"/>
    <cellStyle name="Ripe" xfId="257" xr:uid="{00000000-0005-0000-0000-0000E3000000}"/>
    <cellStyle name="Salida" xfId="13" builtinId="21" customBuiltin="1"/>
    <cellStyle name="Salida 2" xfId="176" xr:uid="{00000000-0005-0000-0000-0000E5000000}"/>
    <cellStyle name="Salida 3" xfId="84" xr:uid="{00000000-0005-0000-0000-0000E6000000}"/>
    <cellStyle name="SangoNet" xfId="258" xr:uid="{00000000-0005-0000-0000-0000E7000000}"/>
    <cellStyle name="Style 1" xfId="259" xr:uid="{00000000-0005-0000-0000-0000E8000000}"/>
    <cellStyle name="styleSeriesData" xfId="125" xr:uid="{00000000-0005-0000-0000-0000E9000000}"/>
    <cellStyle name="Text" xfId="126" xr:uid="{00000000-0005-0000-0000-0000EA000000}"/>
    <cellStyle name="Texto de advertencia" xfId="17" builtinId="11" customBuiltin="1"/>
    <cellStyle name="Texto de advertencia 2" xfId="177" xr:uid="{00000000-0005-0000-0000-0000EC000000}"/>
    <cellStyle name="Texto de advertencia 3" xfId="85" xr:uid="{00000000-0005-0000-0000-0000ED000000}"/>
    <cellStyle name="Texto explicativo" xfId="19" builtinId="53" customBuiltin="1"/>
    <cellStyle name="Texto explicativo 2" xfId="178" xr:uid="{00000000-0005-0000-0000-0000EF000000}"/>
    <cellStyle name="Texto explicativo 3" xfId="86" xr:uid="{00000000-0005-0000-0000-0000F0000000}"/>
    <cellStyle name="Título" xfId="4" builtinId="15" customBuiltin="1"/>
    <cellStyle name="Título 1 2" xfId="180" xr:uid="{00000000-0005-0000-0000-0000F2000000}"/>
    <cellStyle name="Título 1 3" xfId="88" xr:uid="{00000000-0005-0000-0000-0000F3000000}"/>
    <cellStyle name="Título 2" xfId="6" builtinId="17" customBuiltin="1"/>
    <cellStyle name="Título 2 2" xfId="181" xr:uid="{00000000-0005-0000-0000-0000F5000000}"/>
    <cellStyle name="Título 2 3" xfId="89" xr:uid="{00000000-0005-0000-0000-0000F6000000}"/>
    <cellStyle name="Título 3" xfId="7" builtinId="18" customBuiltin="1"/>
    <cellStyle name="Título 3 2" xfId="182" xr:uid="{00000000-0005-0000-0000-0000F8000000}"/>
    <cellStyle name="Título 3 3" xfId="90" xr:uid="{00000000-0005-0000-0000-0000F9000000}"/>
    <cellStyle name="Título 4" xfId="179" xr:uid="{00000000-0005-0000-0000-0000FA000000}"/>
    <cellStyle name="Título 5" xfId="87" xr:uid="{00000000-0005-0000-0000-0000FB000000}"/>
    <cellStyle name="Total" xfId="20" builtinId="25" customBuiltin="1"/>
    <cellStyle name="Total 2" xfId="183" xr:uid="{00000000-0005-0000-0000-0000FD000000}"/>
    <cellStyle name="Total 3" xfId="91" xr:uid="{00000000-0005-0000-0000-0000FE000000}"/>
    <cellStyle name="UN / UNESCO" xfId="260" xr:uid="{00000000-0005-0000-0000-0000FF000000}"/>
    <cellStyle name="US Cents" xfId="261" xr:uid="{00000000-0005-0000-0000-000000010000}"/>
    <cellStyle name="Verified" xfId="262" xr:uid="{00000000-0005-0000-0000-000001010000}"/>
    <cellStyle name="Verified 8" xfId="263" xr:uid="{00000000-0005-0000-0000-000002010000}"/>
    <cellStyle name="ДАТА" xfId="127" xr:uid="{00000000-0005-0000-0000-000003010000}"/>
    <cellStyle name="ДЕНЕЖНЫЙ_BOPENGC" xfId="128" xr:uid="{00000000-0005-0000-0000-000004010000}"/>
    <cellStyle name="ЗАГОЛОВОК1" xfId="129" xr:uid="{00000000-0005-0000-0000-000005010000}"/>
    <cellStyle name="ЗАГОЛОВОК2" xfId="130" xr:uid="{00000000-0005-0000-0000-000006010000}"/>
    <cellStyle name="ИТОГОВЫЙ" xfId="131" xr:uid="{00000000-0005-0000-0000-000007010000}"/>
    <cellStyle name="Обычный_BOPENGC" xfId="132" xr:uid="{00000000-0005-0000-0000-000008010000}"/>
    <cellStyle name="ПРОЦЕНТНЫЙ_BOPENGC" xfId="133" xr:uid="{00000000-0005-0000-0000-000009010000}"/>
    <cellStyle name="ТЕКСТ" xfId="134" xr:uid="{00000000-0005-0000-0000-00000A010000}"/>
    <cellStyle name="ФИКСИРОВАННЫЙ" xfId="135" xr:uid="{00000000-0005-0000-0000-00000B010000}"/>
    <cellStyle name="ФИНАНСОВЫЙ_BOPENGC" xfId="136" xr:uid="{00000000-0005-0000-0000-00000C010000}"/>
    <cellStyle name="標準_Sheet1" xfId="264" xr:uid="{00000000-0005-0000-0000-00000D010000}"/>
  </cellStyles>
  <dxfs count="9"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70" formatCode="_-* #,##0_-;\-* #,##0_-;_-* &quot;-&quot;??_-;_-@_-"/>
    </dxf>
    <dxf>
      <numFmt numFmtId="168" formatCode="_-* #,##0.0_-;\-* #,##0.0_-;_-* &quot;-&quot;??_-;_-@_-"/>
    </dxf>
    <dxf>
      <numFmt numFmtId="170" formatCode="_-* #,##0_-;\-* #,##0_-;_-* &quot;-&quot;??_-;_-@_-"/>
    </dxf>
    <dxf>
      <numFmt numFmtId="168" formatCode="_-* #,##0.0_-;\-* #,##0.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pivotCacheDefinition" Target="pivotCache/pivotCacheDefinition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74616348632098E-2"/>
          <c:y val="2.124385313904727E-2"/>
          <c:w val="0.92388197150165785"/>
          <c:h val="0.87266005811773528"/>
        </c:manualLayout>
      </c:layout>
      <c:lineChart>
        <c:grouping val="standard"/>
        <c:varyColors val="0"/>
        <c:ser>
          <c:idx val="0"/>
          <c:order val="0"/>
          <c:tx>
            <c:strRef>
              <c:f>'Gráfico 1'!$A$4</c:f>
              <c:strCache>
                <c:ptCount val="1"/>
                <c:pt idx="0">
                  <c:v>Suscripciones telefonía móvil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1-424D-B94F-5A966D58973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1-424D-B94F-5A966D58973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1-424D-B94F-5A966D58973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1-424D-B94F-5A966D58973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1-424D-B94F-5A966D5897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1-424D-B94F-5A966D58973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21-424D-B94F-5A966D58973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1-424D-B94F-5A966D58973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1-424D-B94F-5A966D58973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1-424D-B94F-5A966D58973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1-424D-B94F-5A966D58973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1-424D-B94F-5A966D5897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1-424D-B94F-5A966D58973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21-424D-B94F-5A966D58973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21-424D-B94F-5A966D58973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24-40CF-A33C-BA3E19D71FC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1'!$B$3:$R$3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2017*</c:v>
                </c:pt>
              </c:strCache>
            </c:strRef>
          </c:cat>
          <c:val>
            <c:numRef>
              <c:f>'Gráfico 1'!$B$4:$R$4</c:f>
              <c:numCache>
                <c:formatCode>0.0</c:formatCode>
                <c:ptCount val="17"/>
                <c:pt idx="0">
                  <c:v>15.4643657542232</c:v>
                </c:pt>
                <c:pt idx="1">
                  <c:v>18.382667410567326</c:v>
                </c:pt>
                <c:pt idx="2">
                  <c:v>22.221129607389457</c:v>
                </c:pt>
                <c:pt idx="3">
                  <c:v>27.311033529103213</c:v>
                </c:pt>
                <c:pt idx="4">
                  <c:v>33.917534916654837</c:v>
                </c:pt>
                <c:pt idx="5">
                  <c:v>41.71657818418327</c:v>
                </c:pt>
                <c:pt idx="6">
                  <c:v>50.592543786410992</c:v>
                </c:pt>
                <c:pt idx="7">
                  <c:v>59.726366475383642</c:v>
                </c:pt>
                <c:pt idx="8">
                  <c:v>67.952036193258309</c:v>
                </c:pt>
                <c:pt idx="9">
                  <c:v>76.562555654756281</c:v>
                </c:pt>
                <c:pt idx="10">
                  <c:v>83.838483538247715</c:v>
                </c:pt>
                <c:pt idx="11">
                  <c:v>88.081106325183043</c:v>
                </c:pt>
                <c:pt idx="12">
                  <c:v>93.140090169416283</c:v>
                </c:pt>
                <c:pt idx="13">
                  <c:v>96.685703417061688</c:v>
                </c:pt>
                <c:pt idx="14">
                  <c:v>98.181724109066195</c:v>
                </c:pt>
                <c:pt idx="15">
                  <c:v>101.53245633254066</c:v>
                </c:pt>
                <c:pt idx="16">
                  <c:v>103.50658819779987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24-40CF-A33C-BA3E19D71FCA}"/>
            </c:ext>
          </c:extLst>
        </c:ser>
        <c:ser>
          <c:idx val="1"/>
          <c:order val="1"/>
          <c:tx>
            <c:strRef>
              <c:f>'Gráfico 1'!$A$5</c:f>
              <c:strCache>
                <c:ptCount val="1"/>
                <c:pt idx="0">
                  <c:v>Individuos usando Internet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0"/>
                  <c:y val="1.388888888888884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es-419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4-40CF-A33C-BA3E19D71FC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1'!$B$3:$R$3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2017*</c:v>
                </c:pt>
              </c:strCache>
            </c:strRef>
          </c:cat>
          <c:val>
            <c:numRef>
              <c:f>'Gráfico 1'!$B$5:$R$5</c:f>
              <c:numCache>
                <c:formatCode>0.0</c:formatCode>
                <c:ptCount val="17"/>
                <c:pt idx="0">
                  <c:v>7.9547556097771404</c:v>
                </c:pt>
                <c:pt idx="1">
                  <c:v>10.703843035475154</c:v>
                </c:pt>
                <c:pt idx="2">
                  <c:v>12.285903891572472</c:v>
                </c:pt>
                <c:pt idx="3">
                  <c:v>14.095771809581992</c:v>
                </c:pt>
                <c:pt idx="4">
                  <c:v>15.807536859368335</c:v>
                </c:pt>
                <c:pt idx="5">
                  <c:v>17.55589324073112</c:v>
                </c:pt>
                <c:pt idx="6">
                  <c:v>20.575734219254858</c:v>
                </c:pt>
                <c:pt idx="7">
                  <c:v>23.129237860517609</c:v>
                </c:pt>
                <c:pt idx="8">
                  <c:v>25.6386901354754</c:v>
                </c:pt>
                <c:pt idx="9">
                  <c:v>29.151079843360051</c:v>
                </c:pt>
                <c:pt idx="10">
                  <c:v>31.680828978835162</c:v>
                </c:pt>
                <c:pt idx="11">
                  <c:v>34.751657246317727</c:v>
                </c:pt>
                <c:pt idx="12">
                  <c:v>37.167923847395407</c:v>
                </c:pt>
                <c:pt idx="13">
                  <c:v>39.938806996313915</c:v>
                </c:pt>
                <c:pt idx="14">
                  <c:v>43.198567396527956</c:v>
                </c:pt>
                <c:pt idx="15">
                  <c:v>45.910398486701617</c:v>
                </c:pt>
                <c:pt idx="16">
                  <c:v>48.028030705822097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24-40CF-A33C-BA3E19D71FCA}"/>
            </c:ext>
          </c:extLst>
        </c:ser>
        <c:ser>
          <c:idx val="2"/>
          <c:order val="2"/>
          <c:tx>
            <c:strRef>
              <c:f>'Gráfico 1'!$A$6</c:f>
              <c:strCache>
                <c:ptCount val="1"/>
                <c:pt idx="0">
                  <c:v>Suscripciones telefonía fija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0"/>
                  <c:y val="-3.240740740740740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es-419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4-40CF-A33C-BA3E19D71FC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1'!$B$3:$R$3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2017*</c:v>
                </c:pt>
              </c:strCache>
            </c:strRef>
          </c:cat>
          <c:val>
            <c:numRef>
              <c:f>'Gráfico 1'!$B$6:$R$6</c:f>
              <c:numCache>
                <c:formatCode>0.0</c:formatCode>
                <c:ptCount val="17"/>
                <c:pt idx="0">
                  <c:v>16.64244648083454</c:v>
                </c:pt>
                <c:pt idx="1">
                  <c:v>17.208155078757876</c:v>
                </c:pt>
                <c:pt idx="2">
                  <c:v>17.815542084492044</c:v>
                </c:pt>
                <c:pt idx="3">
                  <c:v>18.650004457821943</c:v>
                </c:pt>
                <c:pt idx="4">
                  <c:v>19.12095959187431</c:v>
                </c:pt>
                <c:pt idx="5">
                  <c:v>19.164749145982125</c:v>
                </c:pt>
                <c:pt idx="6">
                  <c:v>18.8334299938358</c:v>
                </c:pt>
                <c:pt idx="7">
                  <c:v>18.516550699147341</c:v>
                </c:pt>
                <c:pt idx="8">
                  <c:v>18.357684307292015</c:v>
                </c:pt>
                <c:pt idx="9">
                  <c:v>17.787000973998762</c:v>
                </c:pt>
                <c:pt idx="10">
                  <c:v>17.173150062460518</c:v>
                </c:pt>
                <c:pt idx="11">
                  <c:v>16.655242546231346</c:v>
                </c:pt>
                <c:pt idx="12">
                  <c:v>15.90171503496814</c:v>
                </c:pt>
                <c:pt idx="13">
                  <c:v>15.132946683299206</c:v>
                </c:pt>
                <c:pt idx="14">
                  <c:v>14.290294443694881</c:v>
                </c:pt>
                <c:pt idx="15">
                  <c:v>13.569297680381339</c:v>
                </c:pt>
                <c:pt idx="16">
                  <c:v>12.992863438020247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24-40CF-A33C-BA3E19D71FCA}"/>
            </c:ext>
          </c:extLst>
        </c:ser>
        <c:ser>
          <c:idx val="3"/>
          <c:order val="3"/>
          <c:tx>
            <c:strRef>
              <c:f>'Gráfico 1'!$A$7</c:f>
              <c:strCache>
                <c:ptCount val="1"/>
                <c:pt idx="0">
                  <c:v>Suscripciones a Internet móvil de banda ancha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0"/>
                  <c:y val="-2.3148148148148147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es-419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4-40CF-A33C-BA3E19D71FC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1'!$B$3:$R$3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2017*</c:v>
                </c:pt>
              </c:strCache>
            </c:strRef>
          </c:cat>
          <c:val>
            <c:numRef>
              <c:f>'Gráfico 1'!$B$7:$R$7</c:f>
              <c:numCache>
                <c:formatCode>0.0</c:formatCode>
                <c:ptCount val="17"/>
                <c:pt idx="6">
                  <c:v>4.0259550782132711</c:v>
                </c:pt>
                <c:pt idx="7">
                  <c:v>6.2660183036773525</c:v>
                </c:pt>
                <c:pt idx="8">
                  <c:v>9.0270872305779495</c:v>
                </c:pt>
                <c:pt idx="9">
                  <c:v>11.538754335258844</c:v>
                </c:pt>
                <c:pt idx="10">
                  <c:v>16.702620367460845</c:v>
                </c:pt>
                <c:pt idx="11">
                  <c:v>21.708491659029924</c:v>
                </c:pt>
                <c:pt idx="12">
                  <c:v>27.286854095572942</c:v>
                </c:pt>
                <c:pt idx="13">
                  <c:v>36.768284751946808</c:v>
                </c:pt>
                <c:pt idx="14">
                  <c:v>45.064426536161186</c:v>
                </c:pt>
                <c:pt idx="15">
                  <c:v>52.231620783821576</c:v>
                </c:pt>
                <c:pt idx="16">
                  <c:v>56.435157414237523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24-40CF-A33C-BA3E19D71FCA}"/>
            </c:ext>
          </c:extLst>
        </c:ser>
        <c:ser>
          <c:idx val="4"/>
          <c:order val="4"/>
          <c:tx>
            <c:strRef>
              <c:f>'Gráfico 1'!$A$8</c:f>
              <c:strCache>
                <c:ptCount val="1"/>
                <c:pt idx="0">
                  <c:v>Suscripciones de banda ancha fija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24-40CF-A33C-BA3E19D71FC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1'!$B$3:$R$3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2017*</c:v>
                </c:pt>
              </c:strCache>
            </c:strRef>
          </c:cat>
          <c:val>
            <c:numRef>
              <c:f>'Gráfico 1'!$B$8:$R$8</c:f>
              <c:numCache>
                <c:formatCode>0.0</c:formatCode>
                <c:ptCount val="17"/>
                <c:pt idx="0">
                  <c:v>0.59618485318494296</c:v>
                </c:pt>
                <c:pt idx="1">
                  <c:v>1.0497579801447574</c:v>
                </c:pt>
                <c:pt idx="2">
                  <c:v>1.6276843838277082</c:v>
                </c:pt>
                <c:pt idx="3">
                  <c:v>2.4473905650272187</c:v>
                </c:pt>
                <c:pt idx="4">
                  <c:v>3.377539245657212</c:v>
                </c:pt>
                <c:pt idx="5">
                  <c:v>4.316172544169028</c:v>
                </c:pt>
                <c:pt idx="6">
                  <c:v>5.1992093024827275</c:v>
                </c:pt>
                <c:pt idx="7">
                  <c:v>6.0905982766873468</c:v>
                </c:pt>
                <c:pt idx="8">
                  <c:v>6.8558670389099658</c:v>
                </c:pt>
                <c:pt idx="9">
                  <c:v>7.617039481259531</c:v>
                </c:pt>
                <c:pt idx="10">
                  <c:v>8.408069251571602</c:v>
                </c:pt>
                <c:pt idx="11">
                  <c:v>8.9795274052979011</c:v>
                </c:pt>
                <c:pt idx="12">
                  <c:v>9.9130680349913849</c:v>
                </c:pt>
                <c:pt idx="13">
                  <c:v>10.099923352024467</c:v>
                </c:pt>
                <c:pt idx="14">
                  <c:v>11.506579500524705</c:v>
                </c:pt>
                <c:pt idx="15">
                  <c:v>12.389997444581244</c:v>
                </c:pt>
                <c:pt idx="16">
                  <c:v>13.09666090105957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24-40CF-A33C-BA3E19D71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8928848"/>
        <c:axId val="1"/>
      </c:lineChart>
      <c:catAx>
        <c:axId val="116892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s-419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1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es-CO"/>
                  <a:t>Tasa por 100 habitantes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s-419"/>
          </a:p>
        </c:txPr>
        <c:crossAx val="1168928848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8862642169728776E-3"/>
          <c:y val="0.89244275500045256"/>
          <c:w val="0.99473185784209406"/>
          <c:h val="0.10755724499954747"/>
        </c:manualLayout>
      </c:layout>
      <c:overlay val="0"/>
      <c:spPr>
        <a:noFill/>
        <a:ln>
          <a:noFill/>
        </a:ln>
        <a:effectLst/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'Gráfica 10'!$B$1</c:f>
              <c:strCache>
                <c:ptCount val="1"/>
                <c:pt idx="0">
                  <c:v>IPC 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7101449275362318E-2"/>
                  <c:y val="3.7140204271123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02-4C5E-96A9-809DFA6754D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2-4C5E-96A9-809DFA675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10'!$A$12:$A$19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'Gráfica 10'!$B$12:$B$19</c:f>
              <c:numCache>
                <c:formatCode>0.00%</c:formatCode>
                <c:ptCount val="8"/>
                <c:pt idx="0">
                  <c:v>3.1712219999999999E-2</c:v>
                </c:pt>
                <c:pt idx="1">
                  <c:v>3.7257869999999998E-2</c:v>
                </c:pt>
                <c:pt idx="2">
                  <c:v>2.4353449999999999E-2</c:v>
                </c:pt>
                <c:pt idx="3">
                  <c:v>1.937815E-2</c:v>
                </c:pt>
                <c:pt idx="4">
                  <c:v>3.65768E-2</c:v>
                </c:pt>
                <c:pt idx="5">
                  <c:v>6.7690890000000004E-2</c:v>
                </c:pt>
                <c:pt idx="6">
                  <c:v>5.7474079999999997E-2</c:v>
                </c:pt>
                <c:pt idx="7">
                  <c:v>4.0886220000000001E-2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2-4C5E-96A9-809DFA6754D9}"/>
            </c:ext>
          </c:extLst>
        </c:ser>
        <c:ser>
          <c:idx val="3"/>
          <c:order val="1"/>
          <c:tx>
            <c:strRef>
              <c:f>'Gráfica 10'!$C$1</c:f>
              <c:strCache>
                <c:ptCount val="1"/>
                <c:pt idx="0">
                  <c:v>IPC Comunicaciones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02-4C5E-96A9-809DFA6754D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02-4C5E-96A9-809DFA675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10'!$A$12:$A$19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'Gráfica 10'!$C$12:$C$19</c:f>
              <c:numCache>
                <c:formatCode>0.00%</c:formatCode>
                <c:ptCount val="8"/>
                <c:pt idx="0">
                  <c:v>-2.8E-3</c:v>
                </c:pt>
                <c:pt idx="1">
                  <c:v>3.2599999999999997E-2</c:v>
                </c:pt>
                <c:pt idx="2">
                  <c:v>1.5699999999999999E-2</c:v>
                </c:pt>
                <c:pt idx="3">
                  <c:v>2.75E-2</c:v>
                </c:pt>
                <c:pt idx="4">
                  <c:v>2.3E-2</c:v>
                </c:pt>
                <c:pt idx="5">
                  <c:v>4.7E-2</c:v>
                </c:pt>
                <c:pt idx="6">
                  <c:v>4.7199999999999999E-2</c:v>
                </c:pt>
                <c:pt idx="7">
                  <c:v>6.4299999999999996E-2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02-4C5E-96A9-809DFA6754D9}"/>
            </c:ext>
          </c:extLst>
        </c:ser>
        <c:ser>
          <c:idx val="1"/>
          <c:order val="2"/>
          <c:tx>
            <c:strRef>
              <c:f>'Gráfica 10'!$D$1</c:f>
              <c:strCache>
                <c:ptCount val="1"/>
                <c:pt idx="0">
                  <c:v>Límite superior rango meta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'Gráfica 10'!$A$12:$A$19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'Gráfica 10'!$D$12:$D$19</c:f>
              <c:numCache>
                <c:formatCode>0.0%</c:formatCode>
                <c:ptCount val="8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02-4C5E-96A9-809DFA6754D9}"/>
            </c:ext>
          </c:extLst>
        </c:ser>
        <c:ser>
          <c:idx val="4"/>
          <c:order val="3"/>
          <c:tx>
            <c:strRef>
              <c:f>'Gráfica 10'!$E$1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'Gráfica 10'!$A$12:$A$19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'Gráfica 10'!$E$12:$E$19</c:f>
              <c:numCache>
                <c:formatCode>0.0%</c:formatCode>
                <c:ptCount val="8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02-4C5E-96A9-809DFA6754D9}"/>
            </c:ext>
          </c:extLst>
        </c:ser>
        <c:ser>
          <c:idx val="2"/>
          <c:order val="4"/>
          <c:tx>
            <c:strRef>
              <c:f>'Gráfica 10'!$F$1</c:f>
              <c:strCache>
                <c:ptCount val="1"/>
                <c:pt idx="0">
                  <c:v>Banda Inferior rango meta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'Gráfica 10'!$A$12:$A$19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'Gráfica 10'!$F$12:$F$19</c:f>
              <c:numCache>
                <c:formatCode>0.0%</c:formatCode>
                <c:ptCount val="8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02-4C5E-96A9-809DFA675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988335"/>
        <c:axId val="1343649775"/>
      </c:lineChart>
      <c:catAx>
        <c:axId val="1344988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343649775"/>
        <c:crosses val="autoZero"/>
        <c:auto val="1"/>
        <c:lblAlgn val="ctr"/>
        <c:lblOffset val="100"/>
        <c:noMultiLvlLbl val="0"/>
      </c:catAx>
      <c:valAx>
        <c:axId val="134364977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Inflación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344988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793775752584422"/>
          <c:w val="1"/>
          <c:h val="0.10547688833080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1111177896656048E-2"/>
          <c:y val="4.8116973884011621E-2"/>
          <c:w val="0.98888888888888893"/>
          <c:h val="0.72836288321102716"/>
        </c:manualLayout>
      </c:layout>
      <c:lineChart>
        <c:grouping val="standard"/>
        <c:varyColors val="0"/>
        <c:ser>
          <c:idx val="0"/>
          <c:order val="0"/>
          <c:tx>
            <c:strRef>
              <c:f>'Gráfica 11'!$A$6</c:f>
              <c:strCache>
                <c:ptCount val="1"/>
                <c:pt idx="0">
                  <c:v>Internet Móvil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11'!$B$5:$G$5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'Gráfica 11'!$B$6:$G$6</c:f>
              <c:numCache>
                <c:formatCode>0.0</c:formatCode>
                <c:ptCount val="6"/>
                <c:pt idx="0">
                  <c:v>7.4641669999999998</c:v>
                </c:pt>
                <c:pt idx="1">
                  <c:v>11.909724000000001</c:v>
                </c:pt>
                <c:pt idx="2">
                  <c:v>18.626621</c:v>
                </c:pt>
                <c:pt idx="3">
                  <c:v>21.270706000000001</c:v>
                </c:pt>
                <c:pt idx="4">
                  <c:v>23.748166999999999</c:v>
                </c:pt>
                <c:pt idx="5">
                  <c:v>25.816219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A-4075-A294-1764B738E712}"/>
            </c:ext>
          </c:extLst>
        </c:ser>
        <c:ser>
          <c:idx val="1"/>
          <c:order val="1"/>
          <c:tx>
            <c:strRef>
              <c:f>'Gráfica 11'!$A$7</c:f>
              <c:strCache>
                <c:ptCount val="1"/>
                <c:pt idx="0">
                  <c:v>Telefonía Móvil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11'!$B$5:$G$5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'Gráfica 11'!$B$7:$G$7</c:f>
              <c:numCache>
                <c:formatCode>0.0</c:formatCode>
                <c:ptCount val="6"/>
                <c:pt idx="0">
                  <c:v>49.066358999999999</c:v>
                </c:pt>
                <c:pt idx="1">
                  <c:v>50.295113999999998</c:v>
                </c:pt>
                <c:pt idx="2">
                  <c:v>55.330727000000003</c:v>
                </c:pt>
                <c:pt idx="3">
                  <c:v>57.327469999999998</c:v>
                </c:pt>
                <c:pt idx="4">
                  <c:v>58.684924000000002</c:v>
                </c:pt>
                <c:pt idx="5">
                  <c:v>62.222011000000002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A-4075-A294-1764B738E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50224"/>
        <c:axId val="265705504"/>
      </c:lineChart>
      <c:catAx>
        <c:axId val="33185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65705504"/>
        <c:crosses val="autoZero"/>
        <c:auto val="1"/>
        <c:lblAlgn val="ctr"/>
        <c:lblOffset val="100"/>
        <c:noMultiLvlLbl val="0"/>
      </c:catAx>
      <c:valAx>
        <c:axId val="26570550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33185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2012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7F-4B5D-B6DE-5FA216507E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7F-4B5D-B6DE-5FA216507E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7F-4B5D-B6DE-5FA216507E3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7F-4B5D-B6DE-5FA216507E3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77F-4B5D-B6DE-5FA216507E3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77F-4B5D-B6DE-5FA216507E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Voz Móvil</c:v>
              </c:pt>
              <c:pt idx="1">
                <c:v>Internet Fijo</c:v>
              </c:pt>
              <c:pt idx="2">
                <c:v>Telefonía Fija</c:v>
              </c:pt>
              <c:pt idx="3">
                <c:v>Televisión por Suscripción</c:v>
              </c:pt>
              <c:pt idx="4">
                <c:v>Internet Móvil</c:v>
              </c:pt>
              <c:pt idx="5">
                <c:v>Mensajería Móvil</c:v>
              </c:pt>
            </c:strLit>
          </c:cat>
          <c:val>
            <c:numLit>
              <c:formatCode>General</c:formatCode>
              <c:ptCount val="6"/>
              <c:pt idx="0">
                <c:v>0.50023930594832233</c:v>
              </c:pt>
              <c:pt idx="1">
                <c:v>0.16790892649709177</c:v>
              </c:pt>
              <c:pt idx="2">
                <c:v>0.13414592933755687</c:v>
              </c:pt>
              <c:pt idx="3">
                <c:v>9.112233862913785E-2</c:v>
              </c:pt>
              <c:pt idx="4">
                <c:v>7.8733009794976591E-2</c:v>
              </c:pt>
              <c:pt idx="5">
                <c:v>2.7850489792914653E-2</c:v>
              </c:pt>
            </c:numLit>
          </c:val>
          <c:extLst>
            <c:ext xmlns:c16="http://schemas.microsoft.com/office/drawing/2014/chart" uri="{C3380CC4-5D6E-409C-BE32-E72D297353CC}">
              <c16:uniqueId val="{00000000-F585-45FE-9D96-5F22ED430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2017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B5-48A7-A615-53B76F59B4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B5-48A7-A615-53B76F59B4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B5-48A7-A615-53B76F59B4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B5-48A7-A615-53B76F59B4E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CB5-48A7-A615-53B76F59B4E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CB5-48A7-A615-53B76F59B4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Voz Móvil</c:v>
              </c:pt>
              <c:pt idx="1">
                <c:v>Internet Fijo</c:v>
              </c:pt>
              <c:pt idx="2">
                <c:v>Telefonía Fija</c:v>
              </c:pt>
              <c:pt idx="3">
                <c:v>Televisión por Suscripción</c:v>
              </c:pt>
              <c:pt idx="4">
                <c:v>Internet Móvil</c:v>
              </c:pt>
              <c:pt idx="5">
                <c:v>Mensajería Móvil</c:v>
              </c:pt>
            </c:strLit>
          </c:cat>
          <c:val>
            <c:numLit>
              <c:formatCode>General</c:formatCode>
              <c:ptCount val="6"/>
              <c:pt idx="0">
                <c:v>0.25609747058065585</c:v>
              </c:pt>
              <c:pt idx="1">
                <c:v>0.19437179100154317</c:v>
              </c:pt>
              <c:pt idx="2">
                <c:v>0.10074428958533153</c:v>
              </c:pt>
              <c:pt idx="3">
                <c:v>0.16917463085796505</c:v>
              </c:pt>
              <c:pt idx="4">
                <c:v>0.26415524057267536</c:v>
              </c:pt>
              <c:pt idx="5">
                <c:v>1.5456577401829007E-2</c:v>
              </c:pt>
            </c:numLit>
          </c:val>
          <c:extLst>
            <c:ext xmlns:c16="http://schemas.microsoft.com/office/drawing/2014/chart" uri="{C3380CC4-5D6E-409C-BE32-E72D297353CC}">
              <c16:uniqueId val="{00000000-CE5A-4CEE-BBFE-39A7A149A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35892388451443"/>
          <c:y val="5.0925925925925923E-2"/>
          <c:w val="0.83008552055993001"/>
          <c:h val="0.73945173519976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'Gráfica 12'!$F$54</c:f>
              <c:strCache>
                <c:ptCount val="1"/>
                <c:pt idx="0">
                  <c:v> Voz Móvil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'Gráfica 12'!$G$54:$L$54</c:f>
              <c:numCache>
                <c:formatCode>0%</c:formatCode>
                <c:ptCount val="6"/>
                <c:pt idx="0">
                  <c:v>1.0533370280506196</c:v>
                </c:pt>
                <c:pt idx="1">
                  <c:v>1.0673589059030448</c:v>
                </c:pt>
                <c:pt idx="2">
                  <c:v>1.1609033249214933</c:v>
                </c:pt>
                <c:pt idx="3">
                  <c:v>1.1892825828382871</c:v>
                </c:pt>
                <c:pt idx="4">
                  <c:v>1.2038499122871582</c:v>
                </c:pt>
                <c:pt idx="5">
                  <c:v>1.2623246078252386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Lit>
                    <c:formatCode>General</c:formatCode>
                    <c:ptCount val="6"/>
                    <c:pt idx="0">
                      <c:v>2012</c:v>
                    </c:pt>
                    <c:pt idx="1">
                      <c:v>2013</c:v>
                    </c:pt>
                    <c:pt idx="2">
                      <c:v>2014</c:v>
                    </c:pt>
                    <c:pt idx="3">
                      <c:v>2015</c:v>
                    </c:pt>
                    <c:pt idx="4">
                      <c:v>2016</c:v>
                    </c:pt>
                    <c:pt idx="5">
                      <c:v>2017</c:v>
                    </c:pt>
                  </c:numLit>
                </c15:cat>
              </c15:filteredCategoryTitle>
            </c:ext>
            <c:ext xmlns:c16="http://schemas.microsoft.com/office/drawing/2014/chart" uri="{C3380CC4-5D6E-409C-BE32-E72D297353CC}">
              <c16:uniqueId val="{00000000-74A9-4962-886D-5A29B3FFC009}"/>
            </c:ext>
          </c:extLst>
        </c:ser>
        <c:ser>
          <c:idx val="1"/>
          <c:order val="1"/>
          <c:tx>
            <c:strRef>
              <c:f>'Gráfica 12'!$F$55</c:f>
              <c:strCache>
                <c:ptCount val="1"/>
                <c:pt idx="0">
                  <c:v> Internet Móvil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'Gráfica 12'!$G$55:$L$55</c:f>
              <c:numCache>
                <c:formatCode>0.0%</c:formatCode>
                <c:ptCount val="6"/>
                <c:pt idx="0">
                  <c:v>0.16023776055308098</c:v>
                </c:pt>
                <c:pt idx="1">
                  <c:v>0.25274721473436235</c:v>
                </c:pt>
                <c:pt idx="2">
                  <c:v>0.3908082800168613</c:v>
                </c:pt>
                <c:pt idx="3">
                  <c:v>0.44126978166791331</c:v>
                </c:pt>
                <c:pt idx="4">
                  <c:v>0.48716479141952684</c:v>
                </c:pt>
                <c:pt idx="5">
                  <c:v>0.52400000000000002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Lit>
                    <c:formatCode>General</c:formatCode>
                    <c:ptCount val="6"/>
                    <c:pt idx="0">
                      <c:v>2012</c:v>
                    </c:pt>
                    <c:pt idx="1">
                      <c:v>2013</c:v>
                    </c:pt>
                    <c:pt idx="2">
                      <c:v>2014</c:v>
                    </c:pt>
                    <c:pt idx="3">
                      <c:v>2015</c:v>
                    </c:pt>
                    <c:pt idx="4">
                      <c:v>2016</c:v>
                    </c:pt>
                    <c:pt idx="5">
                      <c:v>2017</c:v>
                    </c:pt>
                  </c:numLit>
                </c15:cat>
              </c15:filteredCategoryTitle>
            </c:ext>
            <c:ext xmlns:c16="http://schemas.microsoft.com/office/drawing/2014/chart" uri="{C3380CC4-5D6E-409C-BE32-E72D297353CC}">
              <c16:uniqueId val="{00000001-74A9-4962-886D-5A29B3FF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9202239"/>
        <c:axId val="1187509119"/>
      </c:barChart>
      <c:catAx>
        <c:axId val="1399202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187509119"/>
        <c:crosses val="autoZero"/>
        <c:auto val="1"/>
        <c:lblAlgn val="ctr"/>
        <c:lblOffset val="100"/>
        <c:noMultiLvlLbl val="0"/>
      </c:catAx>
      <c:valAx>
        <c:axId val="118750911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Tasa por 100</a:t>
                </a:r>
                <a:r>
                  <a:rPr lang="es-CO" baseline="0"/>
                  <a:t> habitantes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5.5555555555555558E-3"/>
              <c:y val="0.143811242344706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399202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'Gráfica 13'!$H$2</c:f>
              <c:strCache>
                <c:ptCount val="1"/>
                <c:pt idx="0">
                  <c:v>Demanda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13'!$F$3:$F$14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13'!$H$3:$H$14</c:f>
              <c:numCache>
                <c:formatCode>_-* #,##0.0_-;\-* #,##0.0_-;_-* "-"??_-;_-@_-</c:formatCode>
                <c:ptCount val="12"/>
                <c:pt idx="0">
                  <c:v>10.277809</c:v>
                </c:pt>
                <c:pt idx="1">
                  <c:v>11.132586</c:v>
                </c:pt>
                <c:pt idx="2">
                  <c:v>12.729521</c:v>
                </c:pt>
                <c:pt idx="3">
                  <c:v>13.99756</c:v>
                </c:pt>
                <c:pt idx="4">
                  <c:v>13.033155000000001</c:v>
                </c:pt>
                <c:pt idx="5">
                  <c:v>12.67953</c:v>
                </c:pt>
                <c:pt idx="6">
                  <c:v>12.634862999999999</c:v>
                </c:pt>
                <c:pt idx="7">
                  <c:v>13.831614999999999</c:v>
                </c:pt>
                <c:pt idx="8">
                  <c:v>13.119857</c:v>
                </c:pt>
                <c:pt idx="9">
                  <c:v>13.524298</c:v>
                </c:pt>
                <c:pt idx="10">
                  <c:v>13.676326</c:v>
                </c:pt>
                <c:pt idx="11">
                  <c:v>15.177943000000001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5-4A86-BB1A-343D21084219}"/>
            </c:ext>
          </c:extLst>
        </c:ser>
        <c:ser>
          <c:idx val="1"/>
          <c:order val="1"/>
          <c:tx>
            <c:strRef>
              <c:f>'Gráfica 13'!$I$2</c:f>
              <c:strCache>
                <c:ptCount val="1"/>
                <c:pt idx="0">
                  <c:v>Suscripción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13'!$F$3:$F$14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13'!$I$3:$I$14</c:f>
              <c:numCache>
                <c:formatCode>_-* #,##0.0_-;\-* #,##0.0_-;_-* "-"??_-;_-@_-</c:formatCode>
                <c:ptCount val="12"/>
                <c:pt idx="0">
                  <c:v>6.2310530000000002</c:v>
                </c:pt>
                <c:pt idx="1">
                  <c:v>6.4684949999999999</c:v>
                </c:pt>
                <c:pt idx="2">
                  <c:v>6.8072910000000002</c:v>
                </c:pt>
                <c:pt idx="3">
                  <c:v>7.2731459999999997</c:v>
                </c:pt>
                <c:pt idx="4">
                  <c:v>8.0413139999999999</c:v>
                </c:pt>
                <c:pt idx="5">
                  <c:v>8.6340179999999993</c:v>
                </c:pt>
                <c:pt idx="6">
                  <c:v>9.2405589999999993</c:v>
                </c:pt>
                <c:pt idx="7">
                  <c:v>9.9165519999999994</c:v>
                </c:pt>
                <c:pt idx="8">
                  <c:v>10.096806000000001</c:v>
                </c:pt>
                <c:pt idx="9">
                  <c:v>10.225365</c:v>
                </c:pt>
                <c:pt idx="10">
                  <c:v>10.396997000000001</c:v>
                </c:pt>
                <c:pt idx="11">
                  <c:v>10.577093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15-4A86-BB1A-343D21084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4670720"/>
        <c:axId val="384758528"/>
      </c:barChart>
      <c:catAx>
        <c:axId val="38467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84758528"/>
        <c:crosses val="autoZero"/>
        <c:auto val="1"/>
        <c:lblAlgn val="ctr"/>
        <c:lblOffset val="100"/>
        <c:noMultiLvlLbl val="0"/>
      </c:catAx>
      <c:valAx>
        <c:axId val="3847585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Millones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84670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3551845175979"/>
          <c:y val="2.554660318622963E-2"/>
          <c:w val="0.86579356797267826"/>
          <c:h val="0.744813037905145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'Gráfica 14 y 15'!$F$3</c:f>
              <c:strCache>
                <c:ptCount val="1"/>
                <c:pt idx="0">
                  <c:v>Demanda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14 y 15'!$E$4:$E$15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14 y 15'!$F$4:$F$15</c:f>
              <c:numCache>
                <c:formatCode>_-* #,##0.0_-;\-* #,##0.0_-;_-* "-"??_-;_-@_-</c:formatCode>
                <c:ptCount val="12"/>
                <c:pt idx="0">
                  <c:v>9.0933212569628896</c:v>
                </c:pt>
                <c:pt idx="1">
                  <c:v>9.0822413637499988</c:v>
                </c:pt>
                <c:pt idx="2">
                  <c:v>9.0336488982031238</c:v>
                </c:pt>
                <c:pt idx="3">
                  <c:v>12.482686807246093</c:v>
                </c:pt>
                <c:pt idx="4">
                  <c:v>12.691077100097656</c:v>
                </c:pt>
                <c:pt idx="5">
                  <c:v>13.948622511874998</c:v>
                </c:pt>
                <c:pt idx="6">
                  <c:v>14.339794444072266</c:v>
                </c:pt>
                <c:pt idx="7">
                  <c:v>15.712526378476564</c:v>
                </c:pt>
                <c:pt idx="8">
                  <c:v>17.012170106748052</c:v>
                </c:pt>
                <c:pt idx="9">
                  <c:v>18.948324405319628</c:v>
                </c:pt>
                <c:pt idx="10">
                  <c:v>21.5</c:v>
                </c:pt>
                <c:pt idx="11">
                  <c:v>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9-4DF1-9754-0701C67E9EC4}"/>
            </c:ext>
          </c:extLst>
        </c:ser>
        <c:ser>
          <c:idx val="1"/>
          <c:order val="1"/>
          <c:tx>
            <c:strRef>
              <c:f>'Gráfica 14 y 15'!$G$3</c:f>
              <c:strCache>
                <c:ptCount val="1"/>
                <c:pt idx="0">
                  <c:v>Suscripción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14 y 15'!$E$4:$E$15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14 y 15'!$G$4:$G$15</c:f>
              <c:numCache>
                <c:formatCode>_-* #,##0.0_-;\-* #,##0.0_-;_-* "-"??_-;_-@_-</c:formatCode>
                <c:ptCount val="12"/>
                <c:pt idx="0">
                  <c:v>31.5079889152832</c:v>
                </c:pt>
                <c:pt idx="1">
                  <c:v>35.35704531521484</c:v>
                </c:pt>
                <c:pt idx="2">
                  <c:v>38.076166829667962</c:v>
                </c:pt>
                <c:pt idx="3">
                  <c:v>43.689129161572261</c:v>
                </c:pt>
                <c:pt idx="4">
                  <c:v>41.12294360552734</c:v>
                </c:pt>
                <c:pt idx="5">
                  <c:v>46.715704151552735</c:v>
                </c:pt>
                <c:pt idx="6">
                  <c:v>48.653529677246091</c:v>
                </c:pt>
                <c:pt idx="7">
                  <c:v>54.4682106528711</c:v>
                </c:pt>
                <c:pt idx="8">
                  <c:v>57.343967654335948</c:v>
                </c:pt>
                <c:pt idx="9">
                  <c:v>60.397163313007816</c:v>
                </c:pt>
                <c:pt idx="10">
                  <c:v>67.520887429687505</c:v>
                </c:pt>
                <c:pt idx="11">
                  <c:v>72.260635898994153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69-4DF1-9754-0701C67E9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4987520"/>
        <c:axId val="384989056"/>
      </c:barChart>
      <c:catAx>
        <c:axId val="38498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2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84989056"/>
        <c:crosses val="autoZero"/>
        <c:auto val="1"/>
        <c:lblAlgn val="ctr"/>
        <c:lblOffset val="100"/>
        <c:noMultiLvlLbl val="0"/>
      </c:catAx>
      <c:valAx>
        <c:axId val="384989056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Millones de GB</a:t>
                </a:r>
              </a:p>
            </c:rich>
          </c:tx>
          <c:layout>
            <c:manualLayout>
              <c:xMode val="edge"/>
              <c:yMode val="edge"/>
              <c:x val="5.3239730575846697E-3"/>
              <c:y val="0.302952939022157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8498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930815342443063"/>
          <c:y val="0.90290642739425009"/>
          <c:w val="0.26138351913977131"/>
          <c:h val="7.84889214429591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'Gráfica 14 y 15'!$I$23</c:f>
              <c:strCache>
                <c:ptCount val="1"/>
                <c:pt idx="0">
                  <c:v>Demanda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14 y 15'!$G$24:$G$35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14 y 15'!$I$24:$I$35</c:f>
              <c:numCache>
                <c:formatCode>_-* #,##0.0_-;\-* #,##0.0_-;_-* "-"??_-;_-@_-</c:formatCode>
                <c:ptCount val="12"/>
                <c:pt idx="0">
                  <c:v>0.29491763134091092</c:v>
                </c:pt>
                <c:pt idx="1">
                  <c:v>0.2719416484109502</c:v>
                </c:pt>
                <c:pt idx="2">
                  <c:v>0.23655377915642239</c:v>
                </c:pt>
                <c:pt idx="3">
                  <c:v>0.29725863667777558</c:v>
                </c:pt>
                <c:pt idx="4">
                  <c:v>0.32458441822919204</c:v>
                </c:pt>
                <c:pt idx="5">
                  <c:v>0.36669662339942138</c:v>
                </c:pt>
                <c:pt idx="6">
                  <c:v>0.3783128856527706</c:v>
                </c:pt>
                <c:pt idx="7">
                  <c:v>0.37866212968084501</c:v>
                </c:pt>
                <c:pt idx="8">
                  <c:v>0.43222447995553742</c:v>
                </c:pt>
                <c:pt idx="9">
                  <c:v>0.46701929631442179</c:v>
                </c:pt>
                <c:pt idx="10">
                  <c:v>0.52353608331009216</c:v>
                </c:pt>
                <c:pt idx="1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A-4E62-86E7-EECFFCCD5D2B}"/>
            </c:ext>
          </c:extLst>
        </c:ser>
        <c:ser>
          <c:idx val="2"/>
          <c:order val="2"/>
          <c:tx>
            <c:strRef>
              <c:f>'Gráfica 14 y 15'!$J$23</c:f>
              <c:strCache>
                <c:ptCount val="1"/>
                <c:pt idx="0">
                  <c:v>Suscripción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14 y 15'!$G$24:$G$35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14 y 15'!$J$24:$J$35</c:f>
              <c:numCache>
                <c:formatCode>_-* #,##0.0_-;\-* #,##0.0_-;_-* "-"??_-;_-@_-</c:formatCode>
                <c:ptCount val="12"/>
                <c:pt idx="0">
                  <c:v>1.6855358110035441</c:v>
                </c:pt>
                <c:pt idx="1">
                  <c:v>1.8220129677364334</c:v>
                </c:pt>
                <c:pt idx="2">
                  <c:v>1.8644796601011064</c:v>
                </c:pt>
                <c:pt idx="3">
                  <c:v>2.0023031373022651</c:v>
                </c:pt>
                <c:pt idx="4">
                  <c:v>1.7046527306991264</c:v>
                </c:pt>
                <c:pt idx="5">
                  <c:v>1.8035521102516709</c:v>
                </c:pt>
                <c:pt idx="6">
                  <c:v>1.7550716602479026</c:v>
                </c:pt>
                <c:pt idx="7">
                  <c:v>1.8308853941998893</c:v>
                </c:pt>
                <c:pt idx="8">
                  <c:v>1.8931388683489263</c:v>
                </c:pt>
                <c:pt idx="9">
                  <c:v>1.9688673970075987</c:v>
                </c:pt>
                <c:pt idx="10">
                  <c:v>2.1647560806800752</c:v>
                </c:pt>
                <c:pt idx="1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2A-4E62-86E7-EECFFCCD5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85196800"/>
        <c:axId val="385198720"/>
      </c:barChart>
      <c:lineChart>
        <c:grouping val="standard"/>
        <c:varyColors val="0"/>
        <c:ser>
          <c:idx val="0"/>
          <c:order val="0"/>
          <c:tx>
            <c:strRef>
              <c:f>'Gráfica 14 y 15'!$H$23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'Gráfica 14 y 15'!$G$24:$G$35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14 y 15'!$H$24:$H$35</c:f>
              <c:numCache>
                <c:formatCode>_-* #,##0.0_-;\-* #,##0.0_-;_-* "-"??_-;_-@_-</c:formatCode>
                <c:ptCount val="12"/>
                <c:pt idx="0">
                  <c:v>0.81978818754529337</c:v>
                </c:pt>
                <c:pt idx="1">
                  <c:v>0.84160146525403468</c:v>
                </c:pt>
                <c:pt idx="2">
                  <c:v>0.80377862617966345</c:v>
                </c:pt>
                <c:pt idx="3">
                  <c:v>0.88026879109103318</c:v>
                </c:pt>
                <c:pt idx="4">
                  <c:v>0.85117242583312536</c:v>
                </c:pt>
                <c:pt idx="5">
                  <c:v>0.94876001973686319</c:v>
                </c:pt>
                <c:pt idx="6">
                  <c:v>0.95987975487312294</c:v>
                </c:pt>
                <c:pt idx="7">
                  <c:v>0.98506882701512166</c:v>
                </c:pt>
                <c:pt idx="8">
                  <c:v>1.0675685499546019</c:v>
                </c:pt>
                <c:pt idx="9">
                  <c:v>1.1136366821756229</c:v>
                </c:pt>
                <c:pt idx="10">
                  <c:v>1.2323605106230859</c:v>
                </c:pt>
                <c:pt idx="11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2A-4E62-86E7-EECFFCCD5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196800"/>
        <c:axId val="385198720"/>
      </c:lineChart>
      <c:catAx>
        <c:axId val="38519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85198720"/>
        <c:crosses val="autoZero"/>
        <c:auto val="1"/>
        <c:lblAlgn val="ctr"/>
        <c:lblOffset val="100"/>
        <c:noMultiLvlLbl val="0"/>
      </c:catAx>
      <c:valAx>
        <c:axId val="3851987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Gigabytes por conexión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8519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'Gráfica 16, 17 y 18'!$H$21</c:f>
              <c:strCache>
                <c:ptCount val="1"/>
                <c:pt idx="0">
                  <c:v>Demanda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16, 17 y 18'!$F$22:$F$33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16, 17 y 18'!$H$22:$H$33</c:f>
              <c:numCache>
                <c:formatCode>_-* #,##0_-;\-* #,##0_-;_-* "-"??_-;_-@_-</c:formatCode>
                <c:ptCount val="12"/>
                <c:pt idx="0">
                  <c:v>7524.6433418079032</c:v>
                </c:pt>
                <c:pt idx="1">
                  <c:v>7851.6378693521883</c:v>
                </c:pt>
                <c:pt idx="2">
                  <c:v>7961.2720469513333</c:v>
                </c:pt>
                <c:pt idx="3">
                  <c:v>7685.7569606950556</c:v>
                </c:pt>
                <c:pt idx="4">
                  <c:v>7823.185172095833</c:v>
                </c:pt>
                <c:pt idx="5">
                  <c:v>8082.0033047875841</c:v>
                </c:pt>
                <c:pt idx="6">
                  <c:v>8736.0058074393055</c:v>
                </c:pt>
                <c:pt idx="7">
                  <c:v>8082.4560052230581</c:v>
                </c:pt>
                <c:pt idx="8">
                  <c:v>8296.9457107436465</c:v>
                </c:pt>
                <c:pt idx="9">
                  <c:v>7996.8967153296971</c:v>
                </c:pt>
                <c:pt idx="10">
                  <c:v>7907.813831322338</c:v>
                </c:pt>
                <c:pt idx="11">
                  <c:v>7128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2-4553-B160-8A153C149046}"/>
            </c:ext>
          </c:extLst>
        </c:ser>
        <c:ser>
          <c:idx val="2"/>
          <c:order val="2"/>
          <c:tx>
            <c:strRef>
              <c:f>'Gráfica 16, 17 y 18'!$I$21</c:f>
              <c:strCache>
                <c:ptCount val="1"/>
                <c:pt idx="0">
                  <c:v>Suscripción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16, 17 y 18'!$F$22:$F$33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16, 17 y 18'!$I$22:$I$33</c:f>
              <c:numCache>
                <c:formatCode>_-* #,##0_-;\-* #,##0_-;_-* "-"??_-;_-@_-</c:formatCode>
                <c:ptCount val="12"/>
                <c:pt idx="0">
                  <c:v>28333.798345830684</c:v>
                </c:pt>
                <c:pt idx="1">
                  <c:v>28879.953671710344</c:v>
                </c:pt>
                <c:pt idx="2">
                  <c:v>29023.280206577529</c:v>
                </c:pt>
                <c:pt idx="3">
                  <c:v>28882.027106034537</c:v>
                </c:pt>
                <c:pt idx="4">
                  <c:v>29719.980858431842</c:v>
                </c:pt>
                <c:pt idx="5">
                  <c:v>29925.163213105803</c:v>
                </c:pt>
                <c:pt idx="6">
                  <c:v>30482.505954106964</c:v>
                </c:pt>
                <c:pt idx="7">
                  <c:v>29774.337505573505</c:v>
                </c:pt>
                <c:pt idx="8">
                  <c:v>32529.741374248453</c:v>
                </c:pt>
                <c:pt idx="9">
                  <c:v>33184.892784977361</c:v>
                </c:pt>
                <c:pt idx="10">
                  <c:v>32697.714520951897</c:v>
                </c:pt>
                <c:pt idx="11">
                  <c:v>33087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2-4553-B160-8A153C149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5098240"/>
        <c:axId val="445100416"/>
      </c:barChart>
      <c:scatterChart>
        <c:scatterStyle val="lineMarker"/>
        <c:varyColors val="0"/>
        <c:ser>
          <c:idx val="0"/>
          <c:order val="0"/>
          <c:tx>
            <c:strRef>
              <c:f>'Gráfica 16, 17 y 18'!$G$21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strRef>
              <c:f>'Gráfica 16, 17 y 18'!$F$22:$F$33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xVal>
          <c:yVal>
            <c:numRef>
              <c:f>'Gráfica 16, 17 y 18'!$G$22:$G$33</c:f>
              <c:numCache>
                <c:formatCode>_-* #,##0_-;\-* #,##0_-;_-* "-"??_-;_-@_-</c:formatCode>
                <c:ptCount val="12"/>
                <c:pt idx="0">
                  <c:v>15378.78542109121</c:v>
                </c:pt>
                <c:pt idx="1">
                  <c:v>15579.660689426404</c:v>
                </c:pt>
                <c:pt idx="2">
                  <c:v>15299.993358644868</c:v>
                </c:pt>
                <c:pt idx="3">
                  <c:v>14933.45092169923</c:v>
                </c:pt>
                <c:pt idx="4">
                  <c:v>16178.27159005841</c:v>
                </c:pt>
                <c:pt idx="5">
                  <c:v>16930.564596661552</c:v>
                </c:pt>
                <c:pt idx="6">
                  <c:v>17922.10597267457</c:v>
                </c:pt>
                <c:pt idx="7">
                  <c:v>17140.362279676294</c:v>
                </c:pt>
                <c:pt idx="8">
                  <c:v>18835.662521684531</c:v>
                </c:pt>
                <c:pt idx="9">
                  <c:v>18841.532844722893</c:v>
                </c:pt>
                <c:pt idx="10">
                  <c:v>18614.292662698317</c:v>
                </c:pt>
                <c:pt idx="11">
                  <c:v>17825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112-4553-B160-8A153C149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5098240"/>
        <c:axId val="445100416"/>
      </c:scatterChart>
      <c:catAx>
        <c:axId val="44509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2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445100416"/>
        <c:crosses val="autoZero"/>
        <c:auto val="1"/>
        <c:lblAlgn val="ctr"/>
        <c:lblOffset val="100"/>
        <c:noMultiLvlLbl val="0"/>
      </c:catAx>
      <c:valAx>
        <c:axId val="445100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419" sz="900"/>
                  <a:t>Pesos por conexión</a:t>
                </a:r>
              </a:p>
            </c:rich>
          </c:tx>
          <c:layout>
            <c:manualLayout>
              <c:xMode val="edge"/>
              <c:yMode val="edge"/>
              <c:x val="0"/>
              <c:y val="0.282587932428743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44509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'Gráfica 16, 17 y 18'!$I$3</c:f>
              <c:strCache>
                <c:ptCount val="1"/>
                <c:pt idx="0">
                  <c:v>Suscripción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16, 17 y 18'!$F$4:$F$15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16, 17 y 18'!$I$4:$I$15</c:f>
              <c:numCache>
                <c:formatCode>_(* #,##0.00_);_(* \(#,##0.00\);_(* "-"??_);_(@_)</c:formatCode>
                <c:ptCount val="12"/>
                <c:pt idx="0">
                  <c:v>0.52964819755254988</c:v>
                </c:pt>
                <c:pt idx="1">
                  <c:v>0.5604295077770699</c:v>
                </c:pt>
                <c:pt idx="2">
                  <c:v>0.59270974242214003</c:v>
                </c:pt>
                <c:pt idx="3">
                  <c:v>0.63018959975443989</c:v>
                </c:pt>
                <c:pt idx="4">
                  <c:v>0.71696309446992001</c:v>
                </c:pt>
                <c:pt idx="5">
                  <c:v>0.77512319350468006</c:v>
                </c:pt>
                <c:pt idx="6">
                  <c:v>0.84502618421033004</c:v>
                </c:pt>
                <c:pt idx="7">
                  <c:v>0.88577629841870986</c:v>
                </c:pt>
                <c:pt idx="8">
                  <c:v>0.98533946365788017</c:v>
                </c:pt>
                <c:pt idx="9">
                  <c:v>1.0179829236367801</c:v>
                </c:pt>
                <c:pt idx="10">
                  <c:v>1.0198741193435799</c:v>
                </c:pt>
                <c:pt idx="11">
                  <c:v>1.0559757893514103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5-4DE0-AD23-BCACE0F6E34C}"/>
            </c:ext>
          </c:extLst>
        </c:ser>
        <c:ser>
          <c:idx val="0"/>
          <c:order val="0"/>
          <c:tx>
            <c:strRef>
              <c:f>'Gráfica 16, 17 y 18'!$H$3</c:f>
              <c:strCache>
                <c:ptCount val="1"/>
                <c:pt idx="0">
                  <c:v>Demanda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16, 17 y 18'!$F$4:$F$15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16, 17 y 18'!$H$4:$H$15</c:f>
              <c:numCache>
                <c:formatCode>_(* #,##0.00_);_(* \(#,##0.00\);_(* "-"??_);_(@_)</c:formatCode>
                <c:ptCount val="12"/>
                <c:pt idx="0">
                  <c:v>0.23201054118067005</c:v>
                </c:pt>
                <c:pt idx="1">
                  <c:v>0.26222710146426004</c:v>
                </c:pt>
                <c:pt idx="2">
                  <c:v>0.30402953912513997</c:v>
                </c:pt>
                <c:pt idx="3">
                  <c:v>0.32274553260824007</c:v>
                </c:pt>
                <c:pt idx="4">
                  <c:v>0.30588235482488002</c:v>
                </c:pt>
                <c:pt idx="5">
                  <c:v>0.30742801008945997</c:v>
                </c:pt>
                <c:pt idx="6">
                  <c:v>0.33113470963260005</c:v>
                </c:pt>
                <c:pt idx="7">
                  <c:v>0.33538025915604996</c:v>
                </c:pt>
                <c:pt idx="8">
                  <c:v>0.32656422378516003</c:v>
                </c:pt>
                <c:pt idx="9">
                  <c:v>0.32445724276001997</c:v>
                </c:pt>
                <c:pt idx="10">
                  <c:v>0.3244495197134199</c:v>
                </c:pt>
                <c:pt idx="11">
                  <c:v>0.32457616780009008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35-4DE0-AD23-BCACE0F6E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21843328"/>
        <c:axId val="421993088"/>
      </c:barChart>
      <c:catAx>
        <c:axId val="42184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421993088"/>
        <c:crosses val="autoZero"/>
        <c:auto val="1"/>
        <c:lblAlgn val="ctr"/>
        <c:lblOffset val="100"/>
        <c:noMultiLvlLbl val="0"/>
      </c:catAx>
      <c:valAx>
        <c:axId val="4219930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419"/>
                  <a:t>Billones de pesos</a:t>
                </a:r>
              </a:p>
            </c:rich>
          </c:tx>
          <c:layout>
            <c:manualLayout>
              <c:xMode val="edge"/>
              <c:yMode val="edge"/>
              <c:x val="9.6778642858612492E-3"/>
              <c:y val="0.282725750009357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42184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sz="8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'Gráficos 2, 3, 4 y 5'!$D$20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5'!$A$21:$A$25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5'!$D$21:$D$25</c:f>
              <c:numCache>
                <c:formatCode>0.0</c:formatCode>
                <c:ptCount val="5"/>
                <c:pt idx="0">
                  <c:v>36</c:v>
                </c:pt>
                <c:pt idx="1">
                  <c:v>45.1</c:v>
                </c:pt>
                <c:pt idx="2">
                  <c:v>44.126978166791332</c:v>
                </c:pt>
                <c:pt idx="3">
                  <c:v>78</c:v>
                </c:pt>
                <c:pt idx="4">
                  <c:v>89.08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C-4994-83E8-AA2CA652723B}"/>
            </c:ext>
          </c:extLst>
        </c:ser>
        <c:ser>
          <c:idx val="1"/>
          <c:order val="1"/>
          <c:tx>
            <c:strRef>
              <c:f>'Gráficos 2, 3, 4 y 5'!$E$20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5'!$A$21:$A$25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5'!$E$21:$E$25</c:f>
              <c:numCache>
                <c:formatCode>0.0</c:formatCode>
                <c:ptCount val="5"/>
                <c:pt idx="0">
                  <c:v>43.6</c:v>
                </c:pt>
                <c:pt idx="1">
                  <c:v>52.23</c:v>
                </c:pt>
                <c:pt idx="2">
                  <c:v>48.7</c:v>
                </c:pt>
                <c:pt idx="3">
                  <c:v>82.7</c:v>
                </c:pt>
                <c:pt idx="4">
                  <c:v>94.39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C-4994-83E8-AA2CA652723B}"/>
            </c:ext>
          </c:extLst>
        </c:ser>
        <c:ser>
          <c:idx val="2"/>
          <c:order val="2"/>
          <c:tx>
            <c:strRef>
              <c:f>'Gráficos 2, 3, 4 y 5'!$F$20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5'!$A$21:$A$25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5'!$F$21:$F$25</c:f>
              <c:numCache>
                <c:formatCode>0.0</c:formatCode>
                <c:ptCount val="5"/>
                <c:pt idx="0">
                  <c:v>48.17</c:v>
                </c:pt>
                <c:pt idx="1">
                  <c:v>56.44</c:v>
                </c:pt>
                <c:pt idx="2">
                  <c:v>52.4</c:v>
                </c:pt>
                <c:pt idx="3">
                  <c:v>86.28</c:v>
                </c:pt>
                <c:pt idx="4">
                  <c:v>97.14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BC-4994-83E8-AA2CA6527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324288"/>
        <c:axId val="77325824"/>
        <c:axId val="0"/>
      </c:bar3DChart>
      <c:catAx>
        <c:axId val="7732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7325824"/>
        <c:crosses val="autoZero"/>
        <c:auto val="1"/>
        <c:lblAlgn val="ctr"/>
        <c:lblOffset val="100"/>
        <c:noMultiLvlLbl val="0"/>
      </c:catAx>
      <c:valAx>
        <c:axId val="773258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Tasa por 100 habitantes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773242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'Gráfica 16, 17 y 18'!$C$42</c:f>
              <c:strCache>
                <c:ptCount val="1"/>
                <c:pt idx="0">
                  <c:v>Demanda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16, 17 y 18'!$F$43:$F$54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16, 17 y 18'!$C$43:$C$54</c:f>
              <c:numCache>
                <c:formatCode>_(* #,##0.00_);_(* \(#,##0.00\);_(* "-"??_);_(@_)</c:formatCode>
                <c:ptCount val="12"/>
                <c:pt idx="0">
                  <c:v>25514.389585985005</c:v>
                </c:pt>
                <c:pt idx="1">
                  <c:v>28872.509655038291</c:v>
                </c:pt>
                <c:pt idx="2">
                  <c:v>33655.230854235902</c:v>
                </c:pt>
                <c:pt idx="3">
                  <c:v>25855.453845152075</c:v>
                </c:pt>
                <c:pt idx="4">
                  <c:v>24102.1587381678</c:v>
                </c:pt>
                <c:pt idx="5">
                  <c:v>22040.026520735984</c:v>
                </c:pt>
                <c:pt idx="6">
                  <c:v>23092.012296555848</c:v>
                </c:pt>
                <c:pt idx="7">
                  <c:v>21344.769840161593</c:v>
                </c:pt>
                <c:pt idx="8">
                  <c:v>19195.918083115394</c:v>
                </c:pt>
                <c:pt idx="9">
                  <c:v>17123.268306981834</c:v>
                </c:pt>
                <c:pt idx="10">
                  <c:v>15104</c:v>
                </c:pt>
                <c:pt idx="11">
                  <c:v>13403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2-4B97-82DC-A5573C2ABE72}"/>
            </c:ext>
          </c:extLst>
        </c:ser>
        <c:ser>
          <c:idx val="2"/>
          <c:order val="2"/>
          <c:tx>
            <c:strRef>
              <c:f>'Gráfica 16, 17 y 18'!$D$42</c:f>
              <c:strCache>
                <c:ptCount val="1"/>
                <c:pt idx="0">
                  <c:v>Suscripción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16, 17 y 18'!$F$43:$F$54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16, 17 y 18'!$D$43:$D$54</c:f>
              <c:numCache>
                <c:formatCode>_(* #,##0.00_);_(* \(#,##0.00\);_(* "-"??_);_(@_)</c:formatCode>
                <c:ptCount val="12"/>
                <c:pt idx="0">
                  <c:v>16809.96521157337</c:v>
                </c:pt>
                <c:pt idx="1">
                  <c:v>15850.575261047221</c:v>
                </c:pt>
                <c:pt idx="2">
                  <c:v>15566.423612796967</c:v>
                </c:pt>
                <c:pt idx="3">
                  <c:v>14424.402862869079</c:v>
                </c:pt>
                <c:pt idx="4">
                  <c:v>17434.62484950987</c:v>
                </c:pt>
                <c:pt idx="5">
                  <c:v>16592.347425398199</c:v>
                </c:pt>
                <c:pt idx="6">
                  <c:v>17368.240080750511</c:v>
                </c:pt>
                <c:pt idx="7">
                  <c:v>16262.261744998579</c:v>
                </c:pt>
                <c:pt idx="8">
                  <c:v>17182.966299043237</c:v>
                </c:pt>
                <c:pt idx="9">
                  <c:v>16854.813501109176</c:v>
                </c:pt>
                <c:pt idx="10">
                  <c:v>15104.572202277704</c:v>
                </c:pt>
                <c:pt idx="11">
                  <c:v>14613.43062116769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2-4B97-82DC-A5573C2AB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5176832"/>
        <c:axId val="445215872"/>
      </c:barChart>
      <c:lineChart>
        <c:grouping val="standard"/>
        <c:varyColors val="0"/>
        <c:ser>
          <c:idx val="0"/>
          <c:order val="0"/>
          <c:tx>
            <c:strRef>
              <c:f>'Gráfica 16, 17 y 18'!$B$42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'Gráfica 16, 17 y 18'!$A$43:$A$54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16, 17 y 18'!$B$43:$B$54</c:f>
              <c:numCache>
                <c:formatCode>_-* #,##0_-;\-* #,##0_-;_-* "-"??_-;_-@_-</c:formatCode>
                <c:ptCount val="12"/>
                <c:pt idx="0">
                  <c:v>18759.46208390754</c:v>
                </c:pt>
                <c:pt idx="1">
                  <c:v>18511.922011356928</c:v>
                </c:pt>
                <c:pt idx="2">
                  <c:v>19035.083616698408</c:v>
                </c:pt>
                <c:pt idx="3">
                  <c:v>16964.648835488348</c:v>
                </c:pt>
                <c:pt idx="4">
                  <c:v>19007.043812801101</c:v>
                </c:pt>
                <c:pt idx="5">
                  <c:v>17844.938914434038</c:v>
                </c:pt>
                <c:pt idx="6">
                  <c:v>18671.199055597874</c:v>
                </c:pt>
                <c:pt idx="7">
                  <c:v>17400.16718589469</c:v>
                </c:pt>
                <c:pt idx="8">
                  <c:v>17643.515746586494</c:v>
                </c:pt>
                <c:pt idx="9">
                  <c:v>16918.922612995917</c:v>
                </c:pt>
                <c:pt idx="10">
                  <c:v>15105</c:v>
                </c:pt>
                <c:pt idx="11">
                  <c:v>14310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2-4B97-82DC-A5573C2AB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176832"/>
        <c:axId val="445215872"/>
      </c:lineChart>
      <c:catAx>
        <c:axId val="44517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32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445215872"/>
        <c:crosses val="autoZero"/>
        <c:auto val="1"/>
        <c:lblAlgn val="ctr"/>
        <c:lblOffset val="100"/>
        <c:noMultiLvlLbl val="0"/>
      </c:catAx>
      <c:valAx>
        <c:axId val="445215872"/>
        <c:scaling>
          <c:orientation val="minMax"/>
          <c:max val="35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Pesos</a:t>
                </a:r>
                <a:r>
                  <a:rPr lang="es-419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es-419">
                    <a:solidFill>
                      <a:sysClr val="windowText" lastClr="000000"/>
                    </a:solidFill>
                  </a:rPr>
                  <a:t>por GB</a:t>
                </a:r>
              </a:p>
            </c:rich>
          </c:tx>
          <c:layout>
            <c:manualLayout>
              <c:xMode val="edge"/>
              <c:yMode val="edge"/>
              <c:x val="6.4694980993939052E-3"/>
              <c:y val="0.32910534455977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44517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Demanda 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1T - 2015</c:v>
              </c:pt>
              <c:pt idx="1">
                <c:v>2T - 2015</c:v>
              </c:pt>
              <c:pt idx="2">
                <c:v>3T - 2015</c:v>
              </c:pt>
              <c:pt idx="3">
                <c:v>4T - 2015</c:v>
              </c:pt>
              <c:pt idx="4">
                <c:v>1T - 2016</c:v>
              </c:pt>
              <c:pt idx="5">
                <c:v>2T - 2016</c:v>
              </c:pt>
              <c:pt idx="6">
                <c:v>3T - 2016</c:v>
              </c:pt>
              <c:pt idx="7">
                <c:v>4T - 2016</c:v>
              </c:pt>
              <c:pt idx="8">
                <c:v>1T - 2017</c:v>
              </c:pt>
              <c:pt idx="9">
                <c:v>2T - 2017</c:v>
              </c:pt>
              <c:pt idx="10">
                <c:v>3T - 2017</c:v>
              </c:pt>
              <c:pt idx="11">
                <c:v>4T - 2017</c:v>
              </c:pt>
            </c:strLit>
          </c:cat>
          <c:val>
            <c:numLit>
              <c:formatCode>General</c:formatCode>
              <c:ptCount val="12"/>
              <c:pt idx="0">
                <c:v>10.277809</c:v>
              </c:pt>
              <c:pt idx="1">
                <c:v>11.132586</c:v>
              </c:pt>
              <c:pt idx="2">
                <c:v>12.729521</c:v>
              </c:pt>
              <c:pt idx="3">
                <c:v>13.99756</c:v>
              </c:pt>
              <c:pt idx="4">
                <c:v>13.033155000000001</c:v>
              </c:pt>
              <c:pt idx="5">
                <c:v>12.67953</c:v>
              </c:pt>
              <c:pt idx="6">
                <c:v>12.634862999999999</c:v>
              </c:pt>
              <c:pt idx="7">
                <c:v>13.831614999999999</c:v>
              </c:pt>
              <c:pt idx="8">
                <c:v>13.119857</c:v>
              </c:pt>
              <c:pt idx="9">
                <c:v>13.524298</c:v>
              </c:pt>
              <c:pt idx="10">
                <c:v>13.676326</c:v>
              </c:pt>
              <c:pt idx="11">
                <c:v>15.177943000000001</c:v>
              </c:pt>
            </c:numLit>
          </c:val>
          <c:extLst>
            <c:ext xmlns:c16="http://schemas.microsoft.com/office/drawing/2014/chart" uri="{C3380CC4-5D6E-409C-BE32-E72D297353CC}">
              <c16:uniqueId val="{00000000-404E-4A65-A6BB-91F29E7754B3}"/>
            </c:ext>
          </c:extLst>
        </c:ser>
        <c:ser>
          <c:idx val="2"/>
          <c:order val="2"/>
          <c:tx>
            <c:v>Suscripción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1T - 2015</c:v>
              </c:pt>
              <c:pt idx="1">
                <c:v>2T - 2015</c:v>
              </c:pt>
              <c:pt idx="2">
                <c:v>3T - 2015</c:v>
              </c:pt>
              <c:pt idx="3">
                <c:v>4T - 2015</c:v>
              </c:pt>
              <c:pt idx="4">
                <c:v>1T - 2016</c:v>
              </c:pt>
              <c:pt idx="5">
                <c:v>2T - 2016</c:v>
              </c:pt>
              <c:pt idx="6">
                <c:v>3T - 2016</c:v>
              </c:pt>
              <c:pt idx="7">
                <c:v>4T - 2016</c:v>
              </c:pt>
              <c:pt idx="8">
                <c:v>1T - 2017</c:v>
              </c:pt>
              <c:pt idx="9">
                <c:v>2T - 2017</c:v>
              </c:pt>
              <c:pt idx="10">
                <c:v>3T - 2017</c:v>
              </c:pt>
              <c:pt idx="11">
                <c:v>4T - 2017</c:v>
              </c:pt>
            </c:strLit>
          </c:cat>
          <c:val>
            <c:numLit>
              <c:formatCode>General</c:formatCode>
              <c:ptCount val="12"/>
              <c:pt idx="0">
                <c:v>6.2310530000000002</c:v>
              </c:pt>
              <c:pt idx="1">
                <c:v>6.4684949999999999</c:v>
              </c:pt>
              <c:pt idx="2">
                <c:v>6.8072910000000002</c:v>
              </c:pt>
              <c:pt idx="3">
                <c:v>7.2731459999999997</c:v>
              </c:pt>
              <c:pt idx="4">
                <c:v>8.0413139999999999</c:v>
              </c:pt>
              <c:pt idx="5">
                <c:v>8.6340179999999993</c:v>
              </c:pt>
              <c:pt idx="6">
                <c:v>9.2405589999999993</c:v>
              </c:pt>
              <c:pt idx="7">
                <c:v>9.9165519999999994</c:v>
              </c:pt>
              <c:pt idx="8">
                <c:v>10.096806000000001</c:v>
              </c:pt>
              <c:pt idx="9">
                <c:v>10.225365</c:v>
              </c:pt>
              <c:pt idx="10">
                <c:v>10.396997000000001</c:v>
              </c:pt>
              <c:pt idx="11">
                <c:v>10.577093</c:v>
              </c:pt>
            </c:numLit>
          </c:val>
          <c:extLst>
            <c:ext xmlns:c16="http://schemas.microsoft.com/office/drawing/2014/chart" uri="{C3380CC4-5D6E-409C-BE32-E72D297353CC}">
              <c16:uniqueId val="{00000001-404E-4A65-A6BB-91F29E77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axId val="378792192"/>
        <c:axId val="384459136"/>
      </c:barChar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Lit>
              <c:ptCount val="12"/>
              <c:pt idx="0">
                <c:v>1T - 2015</c:v>
              </c:pt>
              <c:pt idx="1">
                <c:v>2T - 2015</c:v>
              </c:pt>
              <c:pt idx="2">
                <c:v>3T - 2015</c:v>
              </c:pt>
              <c:pt idx="3">
                <c:v>4T - 2015</c:v>
              </c:pt>
              <c:pt idx="4">
                <c:v>1T - 2016</c:v>
              </c:pt>
              <c:pt idx="5">
                <c:v>2T - 2016</c:v>
              </c:pt>
              <c:pt idx="6">
                <c:v>3T - 2016</c:v>
              </c:pt>
              <c:pt idx="7">
                <c:v>4T - 2016</c:v>
              </c:pt>
              <c:pt idx="8">
                <c:v>1T - 2017</c:v>
              </c:pt>
              <c:pt idx="9">
                <c:v>2T - 2017</c:v>
              </c:pt>
              <c:pt idx="10">
                <c:v>3T - 2017</c:v>
              </c:pt>
              <c:pt idx="11">
                <c:v>4T - 2017</c:v>
              </c:pt>
            </c:strLit>
          </c:cat>
          <c:val>
            <c:numLit>
              <c:formatCode>General</c:formatCode>
              <c:ptCount val="12"/>
              <c:pt idx="0">
                <c:v>16.508862000000001</c:v>
              </c:pt>
              <c:pt idx="1">
                <c:v>17.601081000000001</c:v>
              </c:pt>
              <c:pt idx="2">
                <c:v>19.536812000000001</c:v>
              </c:pt>
              <c:pt idx="3">
                <c:v>21.270706000000001</c:v>
              </c:pt>
              <c:pt idx="4">
                <c:v>21.074469000000001</c:v>
              </c:pt>
              <c:pt idx="5">
                <c:v>21.313548000000001</c:v>
              </c:pt>
              <c:pt idx="6">
                <c:v>21.875422</c:v>
              </c:pt>
              <c:pt idx="7">
                <c:v>23.748166999999999</c:v>
              </c:pt>
              <c:pt idx="8">
                <c:v>23.216663</c:v>
              </c:pt>
              <c:pt idx="9">
                <c:v>23.749663000000002</c:v>
              </c:pt>
              <c:pt idx="10">
                <c:v>24.073322999999998</c:v>
              </c:pt>
              <c:pt idx="11">
                <c:v>25.755036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04E-4A65-A6BB-91F29E77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792192"/>
        <c:axId val="384459136"/>
      </c:lineChart>
      <c:catAx>
        <c:axId val="37879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38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84459136"/>
        <c:crosses val="autoZero"/>
        <c:auto val="1"/>
        <c:lblAlgn val="ctr"/>
        <c:lblOffset val="100"/>
        <c:noMultiLvlLbl val="0"/>
      </c:catAx>
      <c:valAx>
        <c:axId val="38445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Millones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7879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'Gráfica 19'!$D$36</c:f>
              <c:strCache>
                <c:ptCount val="1"/>
                <c:pt idx="0">
                  <c:v>(2G + 3G)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761894495332863E-2"/>
                  <c:y val="-3.6158192090395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92-4D37-A526-EEC539C5F98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92-4D37-A526-EEC539C5F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19'!$A$37:$A$48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19'!$D$37:$D$48</c:f>
              <c:numCache>
                <c:formatCode>_(* #,##0.00_);_(* \(#,##0.00\);_(* "-"??_);_(@_)</c:formatCode>
                <c:ptCount val="12"/>
                <c:pt idx="0">
                  <c:v>14.755265</c:v>
                </c:pt>
                <c:pt idx="1">
                  <c:v>15.348929</c:v>
                </c:pt>
                <c:pt idx="2">
                  <c:v>16.835439000000001</c:v>
                </c:pt>
                <c:pt idx="3">
                  <c:v>17.962495000000001</c:v>
                </c:pt>
                <c:pt idx="4">
                  <c:v>17.160326999999999</c:v>
                </c:pt>
                <c:pt idx="5">
                  <c:v>16.592679</c:v>
                </c:pt>
                <c:pt idx="6">
                  <c:v>16.177793000000001</c:v>
                </c:pt>
                <c:pt idx="7">
                  <c:v>16.722871999999999</c:v>
                </c:pt>
                <c:pt idx="8">
                  <c:v>15.543532000000001</c:v>
                </c:pt>
                <c:pt idx="9">
                  <c:v>14.700696000000001</c:v>
                </c:pt>
                <c:pt idx="10">
                  <c:v>13.890395</c:v>
                </c:pt>
                <c:pt idx="11">
                  <c:v>13.765801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2-4D37-A526-EEC539C5F981}"/>
            </c:ext>
          </c:extLst>
        </c:ser>
        <c:ser>
          <c:idx val="1"/>
          <c:order val="1"/>
          <c:tx>
            <c:strRef>
              <c:f>'Gráfica 19'!$E$36</c:f>
              <c:strCache>
                <c:ptCount val="1"/>
                <c:pt idx="0">
                  <c:v>4G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857134822434417E-2"/>
                  <c:y val="-3.6158192090395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2-4D37-A526-EEC539C5F98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92-4D37-A526-EEC539C5F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19'!$A$37:$A$48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19'!$E$37:$E$48</c:f>
              <c:numCache>
                <c:formatCode>_(* #,##0.00_);_(* \(#,##0.00\);_(* "-"??_);_(@_)</c:formatCode>
                <c:ptCount val="12"/>
                <c:pt idx="0">
                  <c:v>1.7535970000000001</c:v>
                </c:pt>
                <c:pt idx="1">
                  <c:v>2.2521520000000002</c:v>
                </c:pt>
                <c:pt idx="2">
                  <c:v>2.7013729999999998</c:v>
                </c:pt>
                <c:pt idx="3">
                  <c:v>3.308211</c:v>
                </c:pt>
                <c:pt idx="4">
                  <c:v>3.914142</c:v>
                </c:pt>
                <c:pt idx="5">
                  <c:v>4.7208690000000004</c:v>
                </c:pt>
                <c:pt idx="6">
                  <c:v>5.6976290000000001</c:v>
                </c:pt>
                <c:pt idx="7">
                  <c:v>7.0252949999999998</c:v>
                </c:pt>
                <c:pt idx="8">
                  <c:v>7.6731309999999997</c:v>
                </c:pt>
                <c:pt idx="9">
                  <c:v>9.0489669999999993</c:v>
                </c:pt>
                <c:pt idx="10">
                  <c:v>10.182928</c:v>
                </c:pt>
                <c:pt idx="11">
                  <c:v>12.050418000000001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92-4D37-A526-EEC539C5F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993472"/>
        <c:axId val="356144256"/>
      </c:lineChart>
      <c:catAx>
        <c:axId val="3539934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56144256"/>
        <c:crosses val="autoZero"/>
        <c:auto val="1"/>
        <c:lblAlgn val="ctr"/>
        <c:lblOffset val="100"/>
        <c:noMultiLvlLbl val="0"/>
      </c:catAx>
      <c:valAx>
        <c:axId val="3561442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CO"/>
                  <a:t>Millones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539934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8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43208220825037"/>
          <c:y val="7.2262529132043923E-2"/>
          <c:w val="0.5836669287601397"/>
          <c:h val="0.87650677867582172"/>
        </c:manualLayout>
      </c:layout>
      <c:doughnutChart>
        <c:varyColors val="1"/>
        <c:ser>
          <c:idx val="1"/>
          <c:order val="0"/>
          <c:tx>
            <c:strRef>
              <c:f>'Gráfica 20'!$A$13</c:f>
              <c:strCache>
                <c:ptCount val="1"/>
                <c:pt idx="0">
                  <c:v>2017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114-4831-B28C-7294733DC22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114-4831-B28C-7294733DC225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114-4831-B28C-7294733DC225}"/>
              </c:ext>
            </c:extLst>
          </c:dPt>
          <c:dPt>
            <c:idx val="3"/>
            <c:bubble3D val="0"/>
            <c:spPr>
              <a:solidFill>
                <a:srgbClr val="FF00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114-4831-B28C-7294733DC225}"/>
              </c:ext>
            </c:extLst>
          </c:dPt>
          <c:dPt>
            <c:idx val="4"/>
            <c:bubble3D val="0"/>
            <c:spPr>
              <a:solidFill>
                <a:srgbClr val="FF4B4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114-4831-B28C-7294733DC2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114-4831-B28C-7294733DC225}"/>
              </c:ext>
            </c:extLst>
          </c:dPt>
          <c:dPt>
            <c:idx val="6"/>
            <c:bubble3D val="0"/>
            <c:spPr>
              <a:solidFill>
                <a:srgbClr val="006BD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114-4831-B28C-7294733DC225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114-4831-B28C-7294733DC225}"/>
              </c:ext>
            </c:extLst>
          </c:dPt>
          <c:dLbls>
            <c:dLbl>
              <c:idx val="0"/>
              <c:layout>
                <c:manualLayout>
                  <c:x val="-3.201143049324609E-2"/>
                  <c:y val="-8.43517789198443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14-4831-B28C-7294733DC225}"/>
                </c:ext>
              </c:extLst>
            </c:dLbl>
            <c:dLbl>
              <c:idx val="1"/>
              <c:layout>
                <c:manualLayout>
                  <c:x val="6.8595922485526501E-3"/>
                  <c:y val="-9.20201224580120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14-4831-B28C-7294733DC225}"/>
                </c:ext>
              </c:extLst>
            </c:dLbl>
            <c:dLbl>
              <c:idx val="2"/>
              <c:layout>
                <c:manualLayout>
                  <c:x val="3.7886489033249225E-2"/>
                  <c:y val="-9.202004278830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14-4831-B28C-7294733DC22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20'!$C$11:$J$11</c:f>
              <c:strCache>
                <c:ptCount val="8"/>
                <c:pt idx="0">
                  <c:v>Uff Móvil</c:v>
                </c:pt>
                <c:pt idx="1">
                  <c:v>Éxito</c:v>
                </c:pt>
                <c:pt idx="2">
                  <c:v>ETB</c:v>
                </c:pt>
                <c:pt idx="3">
                  <c:v>Virgin</c:v>
                </c:pt>
                <c:pt idx="4">
                  <c:v>Avantel</c:v>
                </c:pt>
                <c:pt idx="5">
                  <c:v>Tigo</c:v>
                </c:pt>
                <c:pt idx="6">
                  <c:v>Movistar</c:v>
                </c:pt>
                <c:pt idx="7">
                  <c:v>Comcel</c:v>
                </c:pt>
              </c:strCache>
            </c:strRef>
          </c:cat>
          <c:val>
            <c:numRef>
              <c:f>'Gráfica 20'!$C$13:$J$13</c:f>
              <c:numCache>
                <c:formatCode>0.0%</c:formatCode>
                <c:ptCount val="8"/>
                <c:pt idx="0">
                  <c:v>5.224622552202551E-4</c:v>
                </c:pt>
                <c:pt idx="1">
                  <c:v>1.3358501490865104E-2</c:v>
                </c:pt>
                <c:pt idx="2">
                  <c:v>1.5012887828384164E-2</c:v>
                </c:pt>
                <c:pt idx="3">
                  <c:v>2.5630050628250405E-2</c:v>
                </c:pt>
                <c:pt idx="4">
                  <c:v>2.6142286753920083E-2</c:v>
                </c:pt>
                <c:pt idx="5">
                  <c:v>0.12711799508673211</c:v>
                </c:pt>
                <c:pt idx="6">
                  <c:v>0.22368856570359896</c:v>
                </c:pt>
                <c:pt idx="7">
                  <c:v>0.56852725025302897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114-4831-B28C-7294733DC2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520494301733039"/>
          <c:y val="0.33371109295522239"/>
          <c:w val="0.20403253661931819"/>
          <c:h val="0.40338095344288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'Gráfica 21 y Tabla 1'!$B$3</c:f>
              <c:strCache>
                <c:ptCount val="1"/>
                <c:pt idx="0">
                  <c:v>Prepago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21 y Tabla 1'!$A$4:$A$15</c:f>
              <c:strCache>
                <c:ptCount val="12"/>
                <c:pt idx="0">
                  <c:v>trim 1-2015</c:v>
                </c:pt>
                <c:pt idx="1">
                  <c:v>trim 2-2015</c:v>
                </c:pt>
                <c:pt idx="2">
                  <c:v>trim 3-2015</c:v>
                </c:pt>
                <c:pt idx="3">
                  <c:v>trim 4-2015</c:v>
                </c:pt>
                <c:pt idx="4">
                  <c:v>trim 1-2016</c:v>
                </c:pt>
                <c:pt idx="5">
                  <c:v>trim 2-2016</c:v>
                </c:pt>
                <c:pt idx="6">
                  <c:v>trim 3-2016</c:v>
                </c:pt>
                <c:pt idx="7">
                  <c:v>trim 4-2016</c:v>
                </c:pt>
                <c:pt idx="8">
                  <c:v>trim 1-2017</c:v>
                </c:pt>
                <c:pt idx="9">
                  <c:v>trim 2-2017</c:v>
                </c:pt>
                <c:pt idx="10">
                  <c:v>trim 3-2017</c:v>
                </c:pt>
                <c:pt idx="11">
                  <c:v>trim 4-2017</c:v>
                </c:pt>
              </c:strCache>
            </c:strRef>
          </c:cat>
          <c:val>
            <c:numRef>
              <c:f>'Gráfica 21 y Tabla 1'!$B$4:$B$15</c:f>
              <c:numCache>
                <c:formatCode>_-* #,##0.0_-;\-* #,##0.0_-;_-* "-"??_-;_-@_-</c:formatCode>
                <c:ptCount val="12"/>
                <c:pt idx="0">
                  <c:v>45.073217999999997</c:v>
                </c:pt>
                <c:pt idx="1">
                  <c:v>44.875878</c:v>
                </c:pt>
                <c:pt idx="2">
                  <c:v>44.986573</c:v>
                </c:pt>
                <c:pt idx="3">
                  <c:v>45.878731000000002</c:v>
                </c:pt>
                <c:pt idx="4">
                  <c:v>45.810699999999997</c:v>
                </c:pt>
                <c:pt idx="5">
                  <c:v>46.236268000000003</c:v>
                </c:pt>
                <c:pt idx="6">
                  <c:v>46.561652000000002</c:v>
                </c:pt>
                <c:pt idx="7">
                  <c:v>46.572192000000001</c:v>
                </c:pt>
                <c:pt idx="8">
                  <c:v>46.876130000000003</c:v>
                </c:pt>
                <c:pt idx="9">
                  <c:v>47.405026999999997</c:v>
                </c:pt>
                <c:pt idx="10">
                  <c:v>48.311470999999997</c:v>
                </c:pt>
                <c:pt idx="11">
                  <c:v>49.539228000000001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3-4CCB-AD9F-8F3C1E33C9AB}"/>
            </c:ext>
          </c:extLst>
        </c:ser>
        <c:ser>
          <c:idx val="1"/>
          <c:order val="1"/>
          <c:tx>
            <c:strRef>
              <c:f>'Gráfica 21 y Tabla 1'!$C$3</c:f>
              <c:strCache>
                <c:ptCount val="1"/>
                <c:pt idx="0">
                  <c:v>Pospago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21 y Tabla 1'!$A$4:$A$15</c:f>
              <c:strCache>
                <c:ptCount val="12"/>
                <c:pt idx="0">
                  <c:v>trim 1-2015</c:v>
                </c:pt>
                <c:pt idx="1">
                  <c:v>trim 2-2015</c:v>
                </c:pt>
                <c:pt idx="2">
                  <c:v>trim 3-2015</c:v>
                </c:pt>
                <c:pt idx="3">
                  <c:v>trim 4-2015</c:v>
                </c:pt>
                <c:pt idx="4">
                  <c:v>trim 1-2016</c:v>
                </c:pt>
                <c:pt idx="5">
                  <c:v>trim 2-2016</c:v>
                </c:pt>
                <c:pt idx="6">
                  <c:v>trim 3-2016</c:v>
                </c:pt>
                <c:pt idx="7">
                  <c:v>trim 4-2016</c:v>
                </c:pt>
                <c:pt idx="8">
                  <c:v>trim 1-2017</c:v>
                </c:pt>
                <c:pt idx="9">
                  <c:v>trim 2-2017</c:v>
                </c:pt>
                <c:pt idx="10">
                  <c:v>trim 3-2017</c:v>
                </c:pt>
                <c:pt idx="11">
                  <c:v>trim 4-2017</c:v>
                </c:pt>
              </c:strCache>
            </c:strRef>
          </c:cat>
          <c:val>
            <c:numRef>
              <c:f>'Gráfica 21 y Tabla 1'!$C$4:$C$15</c:f>
              <c:numCache>
                <c:formatCode>_-* #,##0.0_-;\-* #,##0.0_-;_-* "-"??_-;_-@_-</c:formatCode>
                <c:ptCount val="12"/>
                <c:pt idx="0">
                  <c:v>11.059504</c:v>
                </c:pt>
                <c:pt idx="1">
                  <c:v>11.106578000000001</c:v>
                </c:pt>
                <c:pt idx="2">
                  <c:v>11.271998</c:v>
                </c:pt>
                <c:pt idx="3">
                  <c:v>11.448739</c:v>
                </c:pt>
                <c:pt idx="4">
                  <c:v>11.481921</c:v>
                </c:pt>
                <c:pt idx="5">
                  <c:v>11.691144</c:v>
                </c:pt>
                <c:pt idx="6">
                  <c:v>11.962097999999999</c:v>
                </c:pt>
                <c:pt idx="7">
                  <c:v>12.112731999999999</c:v>
                </c:pt>
                <c:pt idx="8">
                  <c:v>12.198738000000001</c:v>
                </c:pt>
                <c:pt idx="9">
                  <c:v>12.346563</c:v>
                </c:pt>
                <c:pt idx="10">
                  <c:v>12.471902999999999</c:v>
                </c:pt>
                <c:pt idx="11">
                  <c:v>12.682783000000001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43-4CCB-AD9F-8F3C1E33C9A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4"/>
        <c:overlap val="100"/>
        <c:axId val="294467840"/>
        <c:axId val="294490112"/>
      </c:barChart>
      <c:catAx>
        <c:axId val="29446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38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94490112"/>
        <c:crosses val="autoZero"/>
        <c:auto val="1"/>
        <c:lblAlgn val="ctr"/>
        <c:lblOffset val="100"/>
        <c:noMultiLvlLbl val="0"/>
      </c:catAx>
      <c:valAx>
        <c:axId val="2944901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 sz="1100"/>
                  <a:t>Millones de líneas</a:t>
                </a:r>
              </a:p>
            </c:rich>
          </c:tx>
          <c:layout>
            <c:manualLayout>
              <c:xMode val="edge"/>
              <c:yMode val="edge"/>
              <c:x val="4.206098843322818E-3"/>
              <c:y val="0.22354579459094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9446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'Gráfica 22 y 23'!$E$3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4.9899278476778719E-2"/>
                  <c:y val="-1.9980019980020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98-4B70-B049-3D6F2B9F7C33}"/>
                </c:ext>
              </c:extLst>
            </c:dLbl>
            <c:dLbl>
              <c:idx val="7"/>
              <c:layout>
                <c:manualLayout>
                  <c:x val="-5.6743384121028216E-2"/>
                  <c:y val="-1.998001998001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98-4B70-B049-3D6F2B9F7C33}"/>
                </c:ext>
              </c:extLst>
            </c:dLbl>
            <c:dLbl>
              <c:idx val="11"/>
              <c:layout>
                <c:manualLayout>
                  <c:x val="-2.8816738562709072E-2"/>
                  <c:y val="-4.7952047952047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98-4B70-B049-3D6F2B9F7C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22 y 23'!$D$4:$D$15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22 y 23'!$E$4:$E$15</c:f>
              <c:numCache>
                <c:formatCode>_-* #,##0_-;\-* #,##0_-;_-* "-"??_-;_-@_-</c:formatCode>
                <c:ptCount val="12"/>
                <c:pt idx="0">
                  <c:v>26084.909023849999</c:v>
                </c:pt>
                <c:pt idx="1">
                  <c:v>25330.794273783333</c:v>
                </c:pt>
                <c:pt idx="2">
                  <c:v>25924.027260950003</c:v>
                </c:pt>
                <c:pt idx="3">
                  <c:v>26170.656141516665</c:v>
                </c:pt>
                <c:pt idx="4">
                  <c:v>26226.731810999998</c:v>
                </c:pt>
                <c:pt idx="5">
                  <c:v>27163.620863999997</c:v>
                </c:pt>
                <c:pt idx="6">
                  <c:v>27857.683025999999</c:v>
                </c:pt>
                <c:pt idx="7">
                  <c:v>27982.305744999998</c:v>
                </c:pt>
                <c:pt idx="8">
                  <c:v>27228.037757999999</c:v>
                </c:pt>
                <c:pt idx="9">
                  <c:v>27409.576702999999</c:v>
                </c:pt>
                <c:pt idx="10">
                  <c:v>28130.248090000001</c:v>
                </c:pt>
                <c:pt idx="11">
                  <c:v>28666.971556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98-4B70-B049-3D6F2B9F7C33}"/>
            </c:ext>
          </c:extLst>
        </c:ser>
        <c:ser>
          <c:idx val="1"/>
          <c:order val="1"/>
          <c:tx>
            <c:strRef>
              <c:f>'Gráfica 22 y 23'!$F$3</c:f>
              <c:strCache>
                <c:ptCount val="1"/>
                <c:pt idx="0">
                  <c:v>Prepago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4.9899278476778719E-2"/>
                  <c:y val="1.1988011988011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98-4B70-B049-3D6F2B9F7C33}"/>
                </c:ext>
              </c:extLst>
            </c:dLbl>
            <c:dLbl>
              <c:idx val="7"/>
              <c:layout>
                <c:manualLayout>
                  <c:x val="-4.4920146711757446E-2"/>
                  <c:y val="1.5984015984015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98-4B70-B049-3D6F2B9F7C33}"/>
                </c:ext>
              </c:extLst>
            </c:dLbl>
            <c:dLbl>
              <c:idx val="11"/>
              <c:layout>
                <c:manualLayout>
                  <c:x val="-2.9233133231563936E-2"/>
                  <c:y val="1.998001998001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98-4B70-B049-3D6F2B9F7C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22 y 23'!$D$4:$D$15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22 y 23'!$F$4:$F$15</c:f>
              <c:numCache>
                <c:formatCode>_-* #,##0_-;\-* #,##0_-;_-* "-"??_-;_-@_-</c:formatCode>
                <c:ptCount val="12"/>
                <c:pt idx="0">
                  <c:v>11486.560516466667</c:v>
                </c:pt>
                <c:pt idx="1">
                  <c:v>10943.062196483334</c:v>
                </c:pt>
                <c:pt idx="2">
                  <c:v>10939.656962483334</c:v>
                </c:pt>
                <c:pt idx="3">
                  <c:v>10744.3576433</c:v>
                </c:pt>
                <c:pt idx="4">
                  <c:v>9843.9231319999999</c:v>
                </c:pt>
                <c:pt idx="5">
                  <c:v>9670.2451060000003</c:v>
                </c:pt>
                <c:pt idx="6">
                  <c:v>9517.2352069999997</c:v>
                </c:pt>
                <c:pt idx="7">
                  <c:v>9372.8216819999998</c:v>
                </c:pt>
                <c:pt idx="8">
                  <c:v>9128.4813279999998</c:v>
                </c:pt>
                <c:pt idx="9">
                  <c:v>9088.8924669999997</c:v>
                </c:pt>
                <c:pt idx="10">
                  <c:v>9161.3082319999994</c:v>
                </c:pt>
                <c:pt idx="11">
                  <c:v>9265.8598459999994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98-4B70-B049-3D6F2B9F7C33}"/>
            </c:ext>
          </c:extLst>
        </c:ser>
        <c:ser>
          <c:idx val="2"/>
          <c:order val="2"/>
          <c:tx>
            <c:strRef>
              <c:f>'Gráfica 22 y 23'!$G$3</c:f>
              <c:strCache>
                <c:ptCount val="1"/>
                <c:pt idx="0">
                  <c:v>Pospago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98-4B70-B049-3D6F2B9F7C33}"/>
                </c:ext>
              </c:extLst>
            </c:dLbl>
            <c:dLbl>
              <c:idx val="7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98-4B70-B049-3D6F2B9F7C33}"/>
                </c:ext>
              </c:extLst>
            </c:dLbl>
            <c:dLbl>
              <c:idx val="1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98-4B70-B049-3D6F2B9F7C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22 y 23'!$D$4:$D$15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22 y 23'!$G$4:$G$15</c:f>
              <c:numCache>
                <c:formatCode>_-* #,##0_-;\-* #,##0_-;_-* "-"??_-;_-@_-</c:formatCode>
                <c:ptCount val="12"/>
                <c:pt idx="0">
                  <c:v>14598.348507383333</c:v>
                </c:pt>
                <c:pt idx="1">
                  <c:v>14387.732077299999</c:v>
                </c:pt>
                <c:pt idx="2">
                  <c:v>14984.370298466667</c:v>
                </c:pt>
                <c:pt idx="3">
                  <c:v>15426.298498216667</c:v>
                </c:pt>
                <c:pt idx="4">
                  <c:v>16382.808679</c:v>
                </c:pt>
                <c:pt idx="5">
                  <c:v>17493.375757999998</c:v>
                </c:pt>
                <c:pt idx="6">
                  <c:v>18340.447819000001</c:v>
                </c:pt>
                <c:pt idx="7">
                  <c:v>18609.484063</c:v>
                </c:pt>
                <c:pt idx="8">
                  <c:v>18099.556430000001</c:v>
                </c:pt>
                <c:pt idx="9">
                  <c:v>18320.684236000001</c:v>
                </c:pt>
                <c:pt idx="10">
                  <c:v>18968.939858000002</c:v>
                </c:pt>
                <c:pt idx="11">
                  <c:v>19401.111710000001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98-4B70-B049-3D6F2B9F7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073792"/>
        <c:axId val="309075328"/>
      </c:lineChart>
      <c:dateAx>
        <c:axId val="30907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62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09075328"/>
        <c:crosses val="autoZero"/>
        <c:auto val="0"/>
        <c:lblOffset val="100"/>
        <c:baseTimeUnit val="days"/>
      </c:dateAx>
      <c:valAx>
        <c:axId val="309075328"/>
        <c:scaling>
          <c:orientation val="minMax"/>
        </c:scaling>
        <c:delete val="0"/>
        <c:axPos val="l"/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09073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'Gráfica 22 y 23'!$E$36</c:f>
              <c:strCache>
                <c:ptCount val="1"/>
                <c:pt idx="0">
                  <c:v>Prepago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22 y 23'!$A$37:$A$48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22 y 23'!$E$37:$E$48</c:f>
              <c:numCache>
                <c:formatCode>_(* #,##0.00_);_(* \(#,##0.00\);_(* "-"??_);_(@_)</c:formatCode>
                <c:ptCount val="12"/>
                <c:pt idx="0">
                  <c:v>84.947418342504179</c:v>
                </c:pt>
                <c:pt idx="1">
                  <c:v>81.283922708493364</c:v>
                </c:pt>
                <c:pt idx="2">
                  <c:v>81.058682127837969</c:v>
                </c:pt>
                <c:pt idx="3">
                  <c:v>78.063461427620268</c:v>
                </c:pt>
                <c:pt idx="4">
                  <c:v>71.627539213909998</c:v>
                </c:pt>
                <c:pt idx="5">
                  <c:v>69.71615951645002</c:v>
                </c:pt>
                <c:pt idx="6">
                  <c:v>68.133573432202681</c:v>
                </c:pt>
                <c:pt idx="7">
                  <c:v>67.084536068218554</c:v>
                </c:pt>
                <c:pt idx="8">
                  <c:v>64.912080185231432</c:v>
                </c:pt>
                <c:pt idx="9">
                  <c:v>63.909484163638034</c:v>
                </c:pt>
                <c:pt idx="10">
                  <c:v>63.210027503957946</c:v>
                </c:pt>
                <c:pt idx="11">
                  <c:v>62.346953583262668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1C-4251-B048-12B599F4D907}"/>
            </c:ext>
          </c:extLst>
        </c:ser>
        <c:ser>
          <c:idx val="2"/>
          <c:order val="2"/>
          <c:tx>
            <c:strRef>
              <c:f>'Gráfica 22 y 23'!$F$36</c:f>
              <c:strCache>
                <c:ptCount val="1"/>
                <c:pt idx="0">
                  <c:v>Pospago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22 y 23'!$A$37:$A$48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22 y 23'!$F$37:$F$48</c:f>
              <c:numCache>
                <c:formatCode>_(* #,##0.00_);_(* \(#,##0.00\);_(* "-"??_);_(@_)</c:formatCode>
                <c:ptCount val="12"/>
                <c:pt idx="0">
                  <c:v>439.99406927541935</c:v>
                </c:pt>
                <c:pt idx="1">
                  <c:v>431.8081314004487</c:v>
                </c:pt>
                <c:pt idx="2">
                  <c:v>443.11488517731186</c:v>
                </c:pt>
                <c:pt idx="3">
                  <c:v>449.14112369978528</c:v>
                </c:pt>
                <c:pt idx="4">
                  <c:v>475.61172266673265</c:v>
                </c:pt>
                <c:pt idx="5">
                  <c:v>498.76429994076426</c:v>
                </c:pt>
                <c:pt idx="6">
                  <c:v>511.07110193657786</c:v>
                </c:pt>
                <c:pt idx="7">
                  <c:v>512.11909537281383</c:v>
                </c:pt>
                <c:pt idx="8">
                  <c:v>494.57455981648809</c:v>
                </c:pt>
                <c:pt idx="9">
                  <c:v>494.62305787718691</c:v>
                </c:pt>
                <c:pt idx="10">
                  <c:v>506.97796099493939</c:v>
                </c:pt>
                <c:pt idx="11">
                  <c:v>509.90679543020383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1C-4251-B048-12B599F4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574464"/>
        <c:axId val="1543022784"/>
      </c:barChart>
      <c:lineChart>
        <c:grouping val="standard"/>
        <c:varyColors val="0"/>
        <c:ser>
          <c:idx val="0"/>
          <c:order val="0"/>
          <c:tx>
            <c:strRef>
              <c:f>'Gráfica 22 y 23'!$G$36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'Gráfica 22 y 23'!$A$37:$A$48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22 y 23'!$G$37:$G$48</c:f>
              <c:numCache>
                <c:formatCode>0.00</c:formatCode>
                <c:ptCount val="12"/>
                <c:pt idx="0">
                  <c:v>154.88041328288745</c:v>
                </c:pt>
                <c:pt idx="1">
                  <c:v>150.82578890895945</c:v>
                </c:pt>
                <c:pt idx="2">
                  <c:v>153.60046063588547</c:v>
                </c:pt>
                <c:pt idx="3">
                  <c:v>152.1705396587748</c:v>
                </c:pt>
                <c:pt idx="4">
                  <c:v>152.58935242288882</c:v>
                </c:pt>
                <c:pt idx="5">
                  <c:v>156.30838622654159</c:v>
                </c:pt>
                <c:pt idx="6">
                  <c:v>158.66881978683867</c:v>
                </c:pt>
                <c:pt idx="7">
                  <c:v>158.94091041735581</c:v>
                </c:pt>
                <c:pt idx="8">
                  <c:v>153.63576582177043</c:v>
                </c:pt>
                <c:pt idx="9">
                  <c:v>152.90849277260517</c:v>
                </c:pt>
                <c:pt idx="10">
                  <c:v>154.26503575358177</c:v>
                </c:pt>
                <c:pt idx="11">
                  <c:v>153.57358323461023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1C-4251-B048-12B599F4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574464"/>
        <c:axId val="1543022784"/>
      </c:lineChart>
      <c:catAx>
        <c:axId val="154057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1543022784"/>
        <c:crosses val="autoZero"/>
        <c:auto val="1"/>
        <c:lblAlgn val="ctr"/>
        <c:lblOffset val="100"/>
        <c:noMultiLvlLbl val="0"/>
      </c:catAx>
      <c:valAx>
        <c:axId val="1543022784"/>
        <c:scaling>
          <c:orientation val="minMax"/>
          <c:max val="6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Minutos por línea</a:t>
                </a:r>
              </a:p>
            </c:rich>
          </c:tx>
          <c:layout>
            <c:manualLayout>
              <c:xMode val="edge"/>
              <c:yMode val="edge"/>
              <c:x val="2.7497706539712425E-3"/>
              <c:y val="0.22462946929290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154057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'Gráfica 24, 25 y 26'!$H$37</c:f>
              <c:strCache>
                <c:ptCount val="1"/>
                <c:pt idx="0">
                  <c:v>Pospago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24, 25 y 26'!$F$38:$F$49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24, 25 y 26'!$H$38:$H$49</c:f>
              <c:numCache>
                <c:formatCode>_(* #,##0.00_);_(* \(#,##0.00\);_(* "-"??_);_(@_)</c:formatCode>
                <c:ptCount val="12"/>
                <c:pt idx="0">
                  <c:v>31237.454918519968</c:v>
                </c:pt>
                <c:pt idx="1">
                  <c:v>28512.864328595955</c:v>
                </c:pt>
                <c:pt idx="2">
                  <c:v>26275.754358246573</c:v>
                </c:pt>
                <c:pt idx="3">
                  <c:v>24502.95261129865</c:v>
                </c:pt>
                <c:pt idx="4">
                  <c:v>22351.664702564434</c:v>
                </c:pt>
                <c:pt idx="5">
                  <c:v>19091.156218473287</c:v>
                </c:pt>
                <c:pt idx="6">
                  <c:v>18198.609771218788</c:v>
                </c:pt>
                <c:pt idx="7">
                  <c:v>16458.47044358421</c:v>
                </c:pt>
                <c:pt idx="8">
                  <c:v>16966.381805299316</c:v>
                </c:pt>
                <c:pt idx="9">
                  <c:v>15949.705576607295</c:v>
                </c:pt>
                <c:pt idx="10">
                  <c:v>15101.07142200192</c:v>
                </c:pt>
                <c:pt idx="11">
                  <c:v>15132.067042330798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8-43D4-B388-A0B39C5A6ADA}"/>
            </c:ext>
          </c:extLst>
        </c:ser>
        <c:ser>
          <c:idx val="2"/>
          <c:order val="2"/>
          <c:tx>
            <c:strRef>
              <c:f>'Gráfica 24, 25 y 26'!$I$37</c:f>
              <c:strCache>
                <c:ptCount val="1"/>
                <c:pt idx="0">
                  <c:v>Prepago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24, 25 y 26'!$F$38:$F$49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24, 25 y 26'!$I$38:$I$49</c:f>
              <c:numCache>
                <c:formatCode>_(* #,##0.00_);_(* \(#,##0.00\);_(* "-"??_);_(@_)</c:formatCode>
                <c:ptCount val="12"/>
                <c:pt idx="0">
                  <c:v>5133.1159058595877</c:v>
                </c:pt>
                <c:pt idx="1">
                  <c:v>4980.2344329258076</c:v>
                </c:pt>
                <c:pt idx="2">
                  <c:v>5058.6326748350757</c:v>
                </c:pt>
                <c:pt idx="3">
                  <c:v>4879.0402375827116</c:v>
                </c:pt>
                <c:pt idx="4">
                  <c:v>4326.9612412238484</c:v>
                </c:pt>
                <c:pt idx="5">
                  <c:v>3945.2256851309162</c:v>
                </c:pt>
                <c:pt idx="6">
                  <c:v>3765.312796456908</c:v>
                </c:pt>
                <c:pt idx="7">
                  <c:v>3841.9407896845401</c:v>
                </c:pt>
                <c:pt idx="8">
                  <c:v>3448.4292811053306</c:v>
                </c:pt>
                <c:pt idx="9">
                  <c:v>3274.5917216627681</c:v>
                </c:pt>
                <c:pt idx="10">
                  <c:v>3214.6874969193127</c:v>
                </c:pt>
                <c:pt idx="11">
                  <c:v>3120.8511016226034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C8-43D4-B388-A0B39C5A6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09551104"/>
        <c:axId val="309553024"/>
      </c:barChart>
      <c:lineChart>
        <c:grouping val="standard"/>
        <c:varyColors val="0"/>
        <c:ser>
          <c:idx val="0"/>
          <c:order val="0"/>
          <c:tx>
            <c:strRef>
              <c:f>'Gráfica 24, 25 y 26'!$G$37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'Gráfica 24, 25 y 26'!$F$38:$F$49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24, 25 y 26'!$G$38:$G$49</c:f>
              <c:numCache>
                <c:formatCode>_(* #,##0.00_);_(* \(#,##0.00\);_(* "-"??_);_(@_)</c:formatCode>
                <c:ptCount val="12"/>
                <c:pt idx="0">
                  <c:v>10293.333333333334</c:v>
                </c:pt>
                <c:pt idx="1">
                  <c:v>9660.5533595564902</c:v>
                </c:pt>
                <c:pt idx="2">
                  <c:v>9326.7990763154994</c:v>
                </c:pt>
                <c:pt idx="3">
                  <c:v>9401.0081571733408</c:v>
                </c:pt>
                <c:pt idx="4">
                  <c:v>7939.2627558558843</c:v>
                </c:pt>
                <c:pt idx="5">
                  <c:v>7002.0384921555496</c:v>
                </c:pt>
                <c:pt idx="6">
                  <c:v>6715.4401016097445</c:v>
                </c:pt>
                <c:pt idx="7">
                  <c:v>6446.0277007955801</c:v>
                </c:pt>
                <c:pt idx="8">
                  <c:v>6239.8356222769726</c:v>
                </c:pt>
                <c:pt idx="9">
                  <c:v>5893.6700046381484</c:v>
                </c:pt>
                <c:pt idx="10">
                  <c:v>5653.6081684569426</c:v>
                </c:pt>
                <c:pt idx="11">
                  <c:v>5569.1108555873689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C8-43D4-B388-A0B39C5A6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551104"/>
        <c:axId val="309553024"/>
      </c:lineChart>
      <c:catAx>
        <c:axId val="30955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09553024"/>
        <c:crosses val="autoZero"/>
        <c:auto val="1"/>
        <c:lblAlgn val="ctr"/>
        <c:lblOffset val="100"/>
        <c:noMultiLvlLbl val="0"/>
      </c:catAx>
      <c:valAx>
        <c:axId val="3095530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419"/>
                  <a:t>Ingresos promedio mensual</a:t>
                </a:r>
                <a:r>
                  <a:rPr lang="es-419" baseline="0"/>
                  <a:t> por </a:t>
                </a:r>
                <a:r>
                  <a:rPr lang="es-419"/>
                  <a:t>usuario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0955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'Gráfica 24, 25 y 26'!$H$62</c:f>
              <c:strCache>
                <c:ptCount val="1"/>
                <c:pt idx="0">
                  <c:v>Prepago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24, 25 y 26'!$F$63:$F$74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24, 25 y 26'!$H$63:$H$74</c:f>
              <c:numCache>
                <c:formatCode>_(* #,##0.00_);_(* \(#,##0.00\);_(* "-"??_);_(@_)</c:formatCode>
                <c:ptCount val="12"/>
                <c:pt idx="0">
                  <c:v>60.426979489395372</c:v>
                </c:pt>
                <c:pt idx="1">
                  <c:v>61.26961232895102</c:v>
                </c:pt>
                <c:pt idx="2">
                  <c:v>62.407043169750608</c:v>
                </c:pt>
                <c:pt idx="3">
                  <c:v>62.500946644628534</c:v>
                </c:pt>
                <c:pt idx="4">
                  <c:v>60.409184633604674</c:v>
                </c:pt>
                <c:pt idx="5">
                  <c:v>56.589831001806871</c:v>
                </c:pt>
                <c:pt idx="6">
                  <c:v>55.263691698243868</c:v>
                </c:pt>
                <c:pt idx="7">
                  <c:v>57.270140256730002</c:v>
                </c:pt>
                <c:pt idx="8">
                  <c:v>53.124615191270735</c:v>
                </c:pt>
                <c:pt idx="9">
                  <c:v>51.2379620101187</c:v>
                </c:pt>
                <c:pt idx="10">
                  <c:v>50.857239331497247</c:v>
                </c:pt>
                <c:pt idx="11">
                  <c:v>50.056192359981004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8-4AA2-B718-5E6C031B9999}"/>
            </c:ext>
          </c:extLst>
        </c:ser>
        <c:ser>
          <c:idx val="2"/>
          <c:order val="2"/>
          <c:tx>
            <c:strRef>
              <c:f>'Gráfica 24, 25 y 26'!$I$62</c:f>
              <c:strCache>
                <c:ptCount val="1"/>
                <c:pt idx="0">
                  <c:v>Pospago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24, 25 y 26'!$F$63:$F$74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24, 25 y 26'!$I$63:$I$74</c:f>
              <c:numCache>
                <c:formatCode>_(* #,##0.00_);_(* \(#,##0.00\);_(* "-"??_);_(@_)</c:formatCode>
                <c:ptCount val="12"/>
                <c:pt idx="0">
                  <c:v>70.995172662126322</c:v>
                </c:pt>
                <c:pt idx="1">
                  <c:v>66.031327932900354</c:v>
                </c:pt>
                <c:pt idx="2">
                  <c:v>59.297837281481442</c:v>
                </c:pt>
                <c:pt idx="3">
                  <c:v>54.555130488734541</c:v>
                </c:pt>
                <c:pt idx="4">
                  <c:v>46.995613516924472</c:v>
                </c:pt>
                <c:pt idx="5">
                  <c:v>38.276909996847508</c:v>
                </c:pt>
                <c:pt idx="6">
                  <c:v>35.608763051285131</c:v>
                </c:pt>
                <c:pt idx="7">
                  <c:v>32.16678988405387</c:v>
                </c:pt>
                <c:pt idx="8">
                  <c:v>34.305003095174747</c:v>
                </c:pt>
                <c:pt idx="9">
                  <c:v>32.246182871174497</c:v>
                </c:pt>
                <c:pt idx="10">
                  <c:v>29.786445533778654</c:v>
                </c:pt>
                <c:pt idx="11">
                  <c:v>29.676143126439428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8-4AA2-B718-5E6C031B9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09396224"/>
        <c:axId val="309398144"/>
      </c:barChart>
      <c:lineChart>
        <c:grouping val="standard"/>
        <c:varyColors val="0"/>
        <c:ser>
          <c:idx val="0"/>
          <c:order val="0"/>
          <c:tx>
            <c:strRef>
              <c:f>'Gráfica 24, 25 y 26'!$G$62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'Gráfica 24, 25 y 26'!$F$63:$F$74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24, 25 y 26'!$G$63:$G$74</c:f>
              <c:numCache>
                <c:formatCode>_(* #,##0.00_);_(* \(#,##0.00\);_(* "-"??_);_(@_)</c:formatCode>
                <c:ptCount val="12"/>
                <c:pt idx="0">
                  <c:v>66.460535265736084</c:v>
                </c:pt>
                <c:pt idx="1">
                  <c:v>64.051071301790003</c:v>
                </c:pt>
                <c:pt idx="2">
                  <c:v>60.721166054475319</c:v>
                </c:pt>
                <c:pt idx="3">
                  <c:v>61.779423127854038</c:v>
                </c:pt>
                <c:pt idx="4">
                  <c:v>52.030253944933662</c:v>
                </c:pt>
                <c:pt idx="5">
                  <c:v>44.796307230805418</c:v>
                </c:pt>
                <c:pt idx="6">
                  <c:v>42.323627985835564</c:v>
                </c:pt>
                <c:pt idx="7">
                  <c:v>40.55612670060367</c:v>
                </c:pt>
                <c:pt idx="8">
                  <c:v>40.614472736222588</c:v>
                </c:pt>
                <c:pt idx="9">
                  <c:v>38.543771492161675</c:v>
                </c:pt>
                <c:pt idx="10">
                  <c:v>36.648668577679793</c:v>
                </c:pt>
                <c:pt idx="11">
                  <c:v>36.263468874588852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88-4AA2-B718-5E6C031B9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396224"/>
        <c:axId val="309398144"/>
      </c:lineChart>
      <c:catAx>
        <c:axId val="30939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09398144"/>
        <c:crosses val="autoZero"/>
        <c:auto val="1"/>
        <c:lblAlgn val="ctr"/>
        <c:lblOffset val="100"/>
        <c:noMultiLvlLbl val="0"/>
      </c:catAx>
      <c:valAx>
        <c:axId val="3093981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419"/>
                  <a:t>Ingreso por minuto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0939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'Gráfica 24, 25 y 26'!$G$3</c:f>
              <c:strCache>
                <c:ptCount val="1"/>
                <c:pt idx="0">
                  <c:v>Pospago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24, 25 y 26'!$A$4:$A$15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24, 25 y 26'!$G$4:$G$15</c:f>
              <c:numCache>
                <c:formatCode>_-* #,##0.0_-;\-* #,##0.0_-;_-* "-"??_-;_-@_-</c:formatCode>
                <c:ptCount val="12"/>
                <c:pt idx="0">
                  <c:v>1036.4122728635739</c:v>
                </c:pt>
                <c:pt idx="1">
                  <c:v>950.04105500690594</c:v>
                </c:pt>
                <c:pt idx="2">
                  <c:v>888.54075172393993</c:v>
                </c:pt>
                <c:pt idx="3">
                  <c:v>841.58372752838</c:v>
                </c:pt>
                <c:pt idx="4">
                  <c:v>769.92014500000005</c:v>
                </c:pt>
                <c:pt idx="5">
                  <c:v>669.59236942999996</c:v>
                </c:pt>
                <c:pt idx="6">
                  <c:v>653.08066064123011</c:v>
                </c:pt>
                <c:pt idx="7">
                  <c:v>598.07112483917001</c:v>
                </c:pt>
                <c:pt idx="8">
                  <c:v>620.90533935244014</c:v>
                </c:pt>
                <c:pt idx="9">
                  <c:v>590.77213419909981</c:v>
                </c:pt>
                <c:pt idx="10">
                  <c:v>565.01729391383992</c:v>
                </c:pt>
                <c:pt idx="11">
                  <c:v>575.75016791799999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B-415A-9970-22D7F941CAC6}"/>
            </c:ext>
          </c:extLst>
        </c:ser>
        <c:ser>
          <c:idx val="0"/>
          <c:order val="0"/>
          <c:tx>
            <c:strRef>
              <c:f>'Gráfica 24, 25 y 26'!$F$3</c:f>
              <c:strCache>
                <c:ptCount val="1"/>
                <c:pt idx="0">
                  <c:v>Prepago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24, 25 y 26'!$A$4:$A$15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24, 25 y 26'!$F$4:$F$15</c:f>
              <c:numCache>
                <c:formatCode>_-* #,##0.0_-;\-* #,##0.0_-;_-* "-"??_-;_-@_-</c:formatCode>
                <c:ptCount val="12"/>
                <c:pt idx="0">
                  <c:v>694.09815673223</c:v>
                </c:pt>
                <c:pt idx="1">
                  <c:v>670.47717847013314</c:v>
                </c:pt>
                <c:pt idx="2">
                  <c:v>682.7116443199601</c:v>
                </c:pt>
                <c:pt idx="3">
                  <c:v>671.53252379470007</c:v>
                </c:pt>
                <c:pt idx="4">
                  <c:v>594.66336999999999</c:v>
                </c:pt>
                <c:pt idx="5">
                  <c:v>547.23753629458997</c:v>
                </c:pt>
                <c:pt idx="6">
                  <c:v>525.95755229932013</c:v>
                </c:pt>
                <c:pt idx="7">
                  <c:v>536.78281232946006</c:v>
                </c:pt>
                <c:pt idx="8">
                  <c:v>484.94705783070009</c:v>
                </c:pt>
                <c:pt idx="9">
                  <c:v>465.6963269382</c:v>
                </c:pt>
                <c:pt idx="10">
                  <c:v>465.91884534443989</c:v>
                </c:pt>
                <c:pt idx="11">
                  <c:v>463.81366283199992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FB-415A-9970-22D7F941C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09421952"/>
        <c:axId val="309423488"/>
      </c:barChart>
      <c:catAx>
        <c:axId val="30942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38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09423488"/>
        <c:crosses val="autoZero"/>
        <c:auto val="1"/>
        <c:lblAlgn val="ctr"/>
        <c:lblOffset val="100"/>
        <c:noMultiLvlLbl val="0"/>
      </c:catAx>
      <c:valAx>
        <c:axId val="309423488"/>
        <c:scaling>
          <c:orientation val="minMax"/>
          <c:max val="18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</a:t>
                </a:r>
                <a:r>
                  <a:rPr lang="es-CO" baseline="0"/>
                  <a:t> de millones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&quot;$&quot;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0942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137370457558784"/>
          <c:y val="5.1103368176538912E-2"/>
          <c:w val="0.84288746380929191"/>
          <c:h val="0.5971046302139061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'Gráficos 2, 3, 4 y 5'!$D$3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5'!$A$4:$A$8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5'!$D$4:$D$8</c:f>
              <c:numCache>
                <c:formatCode>0.0</c:formatCode>
                <c:ptCount val="5"/>
                <c:pt idx="0">
                  <c:v>7.8</c:v>
                </c:pt>
                <c:pt idx="1">
                  <c:v>11.5</c:v>
                </c:pt>
                <c:pt idx="2">
                  <c:v>11.5164229580877</c:v>
                </c:pt>
                <c:pt idx="3">
                  <c:v>18.36274239743118</c:v>
                </c:pt>
                <c:pt idx="4">
                  <c:v>29.5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30-4C40-B66F-E95676F0E81F}"/>
            </c:ext>
          </c:extLst>
        </c:ser>
        <c:ser>
          <c:idx val="1"/>
          <c:order val="1"/>
          <c:tx>
            <c:strRef>
              <c:f>'Gráficos 2, 3, 4 y 5'!$E$3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5'!$A$4:$A$8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5'!$E$4:$E$8</c:f>
              <c:numCache>
                <c:formatCode>0.0</c:formatCode>
                <c:ptCount val="5"/>
                <c:pt idx="0">
                  <c:v>8.6999999999999993</c:v>
                </c:pt>
                <c:pt idx="1">
                  <c:v>12.4</c:v>
                </c:pt>
                <c:pt idx="2">
                  <c:v>12.1</c:v>
                </c:pt>
                <c:pt idx="3">
                  <c:v>19.100000000000001</c:v>
                </c:pt>
                <c:pt idx="4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30-4C40-B66F-E95676F0E81F}"/>
            </c:ext>
          </c:extLst>
        </c:ser>
        <c:ser>
          <c:idx val="2"/>
          <c:order val="2"/>
          <c:tx>
            <c:strRef>
              <c:f>'Gráficos 2, 3, 4 y 5'!$F$3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5'!$A$4:$A$8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5'!$F$4:$F$8</c:f>
              <c:numCache>
                <c:formatCode>0.0</c:formatCode>
                <c:ptCount val="5"/>
                <c:pt idx="0">
                  <c:v>9.4499999999999993</c:v>
                </c:pt>
                <c:pt idx="1">
                  <c:v>13.1</c:v>
                </c:pt>
                <c:pt idx="2">
                  <c:v>12.8</c:v>
                </c:pt>
                <c:pt idx="3">
                  <c:v>19.600000000000001</c:v>
                </c:pt>
                <c:pt idx="4">
                  <c:v>31.02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30-4C40-B66F-E95676F0E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348864"/>
        <c:axId val="77350400"/>
        <c:axId val="0"/>
      </c:bar3DChart>
      <c:catAx>
        <c:axId val="773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7350400"/>
        <c:crosses val="autoZero"/>
        <c:auto val="1"/>
        <c:lblAlgn val="ctr"/>
        <c:lblOffset val="100"/>
        <c:noMultiLvlLbl val="0"/>
      </c:catAx>
      <c:valAx>
        <c:axId val="773504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Tasa por 100 habitantes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7734886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alpha val="74000"/>
              </a:schemeClr>
            </a:solidFill>
            <a:ln>
              <a:noFill/>
            </a:ln>
            <a:effectLst>
              <a:innerShdw blurRad="114300">
                <a:schemeClr val="accent1">
                  <a:lumMod val="75000"/>
                </a:schemeClr>
              </a:innerShdw>
            </a:effectLst>
          </c:spPr>
          <c:dLbls>
            <c:dLbl>
              <c:idx val="0"/>
              <c:layout>
                <c:manualLayout>
                  <c:x val="1.2145752859750983E-2"/>
                  <c:y val="-0.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813789350565639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793-42CC-A92E-CF8EB46275D8}"/>
                </c:ext>
              </c:extLst>
            </c:dLbl>
            <c:dLbl>
              <c:idx val="1"/>
              <c:layout>
                <c:manualLayout>
                  <c:x val="2.4291505719501744E-3"/>
                  <c:y val="-0.36574074074074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813789350565639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793-42CC-A92E-CF8EB46275D8}"/>
                </c:ext>
              </c:extLst>
            </c:dLbl>
            <c:dLbl>
              <c:idx val="2"/>
              <c:layout>
                <c:manualLayout>
                  <c:x val="-4.4533912692860619E-17"/>
                  <c:y val="-0.31481481481481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793-42CC-A92E-CF8EB46275D8}"/>
                </c:ext>
              </c:extLst>
            </c:dLbl>
            <c:dLbl>
              <c:idx val="3"/>
              <c:layout>
                <c:manualLayout>
                  <c:x val="0"/>
                  <c:y val="-0.30092592592592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793-42CC-A92E-CF8EB46275D8}"/>
                </c:ext>
              </c:extLst>
            </c:dLbl>
            <c:dLbl>
              <c:idx val="4"/>
              <c:layout>
                <c:manualLayout>
                  <c:x val="-7.2874517158506343E-3"/>
                  <c:y val="-0.28703703703703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1793-42CC-A92E-CF8EB46275D8}"/>
                </c:ext>
              </c:extLst>
            </c:dLbl>
            <c:dLbl>
              <c:idx val="5"/>
              <c:layout>
                <c:manualLayout>
                  <c:x val="-9.7166022878007862E-3"/>
                  <c:y val="-0.2731481481481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793-42CC-A92E-CF8EB46275D8}"/>
                </c:ext>
              </c:extLst>
            </c:dLbl>
            <c:dLbl>
              <c:idx val="6"/>
              <c:layout>
                <c:manualLayout>
                  <c:x val="-4.8583011439003931E-3"/>
                  <c:y val="-0.296296296296296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1793-42CC-A92E-CF8EB46275D8}"/>
                </c:ext>
              </c:extLst>
            </c:dLbl>
            <c:dLbl>
              <c:idx val="7"/>
              <c:layout>
                <c:manualLayout>
                  <c:x val="0"/>
                  <c:y val="-0.2731481481481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793-42CC-A92E-CF8EB46275D8}"/>
                </c:ext>
              </c:extLst>
            </c:dLbl>
            <c:dLbl>
              <c:idx val="8"/>
              <c:layout>
                <c:manualLayout>
                  <c:x val="0"/>
                  <c:y val="-0.23148148148148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793-42CC-A92E-CF8EB46275D8}"/>
                </c:ext>
              </c:extLst>
            </c:dLbl>
            <c:dLbl>
              <c:idx val="9"/>
              <c:layout>
                <c:manualLayout>
                  <c:x val="0"/>
                  <c:y val="-0.20370370370370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793-42CC-A92E-CF8EB46275D8}"/>
                </c:ext>
              </c:extLst>
            </c:dLbl>
            <c:dLbl>
              <c:idx val="10"/>
              <c:layout>
                <c:manualLayout>
                  <c:x val="-1.2145752859750983E-2"/>
                  <c:y val="-0.20833333333333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793-42CC-A92E-CF8EB46275D8}"/>
                </c:ext>
              </c:extLst>
            </c:dLbl>
            <c:dLbl>
              <c:idx val="11"/>
              <c:layout>
                <c:manualLayout>
                  <c:x val="1.4574903431701001E-2"/>
                  <c:y val="-0.222222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12163923671116E-2"/>
                      <c:h val="7.03937007874015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793-42CC-A92E-CF8EB46275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'Gráfica 27 y Tabla 2'!$C$4:$C$15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27 y Tabla 2'!$D$4:$D$15</c:f>
              <c:numCache>
                <c:formatCode>_-* #,##0_-;\-* #,##0_-;_-* "-"??_-;_-@_-</c:formatCode>
                <c:ptCount val="12"/>
                <c:pt idx="0">
                  <c:v>1079.8062660000001</c:v>
                </c:pt>
                <c:pt idx="1">
                  <c:v>1053.87570396</c:v>
                </c:pt>
                <c:pt idx="2">
                  <c:v>934.82375479999996</c:v>
                </c:pt>
                <c:pt idx="3">
                  <c:v>874.014633</c:v>
                </c:pt>
                <c:pt idx="4">
                  <c:v>813.582449</c:v>
                </c:pt>
                <c:pt idx="5">
                  <c:v>768.11467500000003</c:v>
                </c:pt>
                <c:pt idx="6">
                  <c:v>790.8645026800001</c:v>
                </c:pt>
                <c:pt idx="7">
                  <c:v>730.49206084000002</c:v>
                </c:pt>
                <c:pt idx="8">
                  <c:v>672.13812309000002</c:v>
                </c:pt>
                <c:pt idx="9">
                  <c:v>589.65806199999997</c:v>
                </c:pt>
                <c:pt idx="10">
                  <c:v>572.54545199999995</c:v>
                </c:pt>
                <c:pt idx="11">
                  <c:v>605.70629199999996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793-42CC-A92E-CF8EB46275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axId val="166788480"/>
        <c:axId val="166798464"/>
      </c:areaChart>
      <c:catAx>
        <c:axId val="16678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66798464"/>
        <c:crosses val="autoZero"/>
        <c:auto val="1"/>
        <c:lblAlgn val="ctr"/>
        <c:lblOffset val="100"/>
        <c:noMultiLvlLbl val="0"/>
      </c:catAx>
      <c:valAx>
        <c:axId val="166798464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Millones de sms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crossAx val="166788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6120893118854"/>
          <c:y val="4.4280784358077287E-2"/>
          <c:w val="0.86567183481930299"/>
          <c:h val="0.75773978443099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'Gráfica 28 y 29'!$C$4:$C$15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28 y 29'!$D$4:$D$15</c:f>
              <c:numCache>
                <c:formatCode>_-* #,##0.0_-;\-* #,##0.0_-;_-* "-"??_-;_-@_-</c:formatCode>
                <c:ptCount val="12"/>
                <c:pt idx="0">
                  <c:v>98.779215168449994</c:v>
                </c:pt>
                <c:pt idx="1">
                  <c:v>100.77351089876998</c:v>
                </c:pt>
                <c:pt idx="2">
                  <c:v>104.14192771332</c:v>
                </c:pt>
                <c:pt idx="3">
                  <c:v>102.82927575962</c:v>
                </c:pt>
                <c:pt idx="4">
                  <c:v>91.560680829000006</c:v>
                </c:pt>
                <c:pt idx="5">
                  <c:v>80.116171414999997</c:v>
                </c:pt>
                <c:pt idx="6">
                  <c:v>73.725360038679995</c:v>
                </c:pt>
                <c:pt idx="7">
                  <c:v>69.516891689889988</c:v>
                </c:pt>
                <c:pt idx="8">
                  <c:v>58.181139722820006</c:v>
                </c:pt>
                <c:pt idx="9">
                  <c:v>50.33531607287</c:v>
                </c:pt>
                <c:pt idx="10">
                  <c:v>49.669622691000001</c:v>
                </c:pt>
                <c:pt idx="11">
                  <c:v>48.696866725079992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1-45AB-BF00-DCDFAD11B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1780864"/>
        <c:axId val="293379456"/>
      </c:barChart>
      <c:catAx>
        <c:axId val="29178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93379456"/>
        <c:crosses val="autoZero"/>
        <c:auto val="1"/>
        <c:lblAlgn val="ctr"/>
        <c:lblOffset val="100"/>
        <c:noMultiLvlLbl val="0"/>
      </c:catAx>
      <c:valAx>
        <c:axId val="2933794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Miles de millones</a:t>
                </a:r>
              </a:p>
            </c:rich>
          </c:tx>
          <c:layout>
            <c:manualLayout>
              <c:xMode val="edge"/>
              <c:yMode val="edge"/>
              <c:x val="7.5516204543667319E-3"/>
              <c:y val="0.26407664411173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91780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974824787633738E-2"/>
                  <c:y val="3.7470729066303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B0-44E6-A5D5-AD4290FFA4CA}"/>
                </c:ext>
              </c:extLst>
            </c:dLbl>
            <c:dLbl>
              <c:idx val="1"/>
              <c:layout>
                <c:manualLayout>
                  <c:x val="-2.8309928183955082E-2"/>
                  <c:y val="2.0817071703501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B0-44E6-A5D5-AD4290FFA4CA}"/>
                </c:ext>
              </c:extLst>
            </c:dLbl>
            <c:dLbl>
              <c:idx val="2"/>
              <c:layout>
                <c:manualLayout>
                  <c:x val="-0.10276411352703943"/>
                  <c:y val="-2.0817071703501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B0-44E6-A5D5-AD4290FFA4CA}"/>
                </c:ext>
              </c:extLst>
            </c:dLbl>
            <c:dLbl>
              <c:idx val="3"/>
              <c:layout>
                <c:manualLayout>
                  <c:x val="-6.310054447060183E-2"/>
                  <c:y val="-5.4124386429105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B0-44E6-A5D5-AD4290FFA4CA}"/>
                </c:ext>
              </c:extLst>
            </c:dLbl>
            <c:dLbl>
              <c:idx val="4"/>
              <c:layout>
                <c:manualLayout>
                  <c:x val="-2.3436975414164229E-2"/>
                  <c:y val="-1.6653657362801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B0-44E6-A5D5-AD4290FFA4CA}"/>
                </c:ext>
              </c:extLst>
            </c:dLbl>
            <c:dLbl>
              <c:idx val="5"/>
              <c:layout>
                <c:manualLayout>
                  <c:x val="-2.0603863338704453E-2"/>
                  <c:y val="-2.081707170350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B0-44E6-A5D5-AD4290FFA4CA}"/>
                </c:ext>
              </c:extLst>
            </c:dLbl>
            <c:dLbl>
              <c:idx val="6"/>
              <c:layout>
                <c:manualLayout>
                  <c:x val="-5.6641048938553366E-2"/>
                  <c:y val="4.5797557747704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B0-44E6-A5D5-AD4290FFA4CA}"/>
                </c:ext>
              </c:extLst>
            </c:dLbl>
            <c:dLbl>
              <c:idx val="7"/>
              <c:layout>
                <c:manualLayout>
                  <c:x val="-5.097482478763371E-2"/>
                  <c:y val="-3.3307314725603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B0-44E6-A5D5-AD4290FFA4CA}"/>
                </c:ext>
              </c:extLst>
            </c:dLbl>
            <c:dLbl>
              <c:idx val="8"/>
              <c:layout>
                <c:manualLayout>
                  <c:x val="-9.3471505919531239E-2"/>
                  <c:y val="2.498048604420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B0-44E6-A5D5-AD4290FFA4CA}"/>
                </c:ext>
              </c:extLst>
            </c:dLbl>
            <c:dLbl>
              <c:idx val="9"/>
              <c:layout>
                <c:manualLayout>
                  <c:x val="-5.6641048938553262E-2"/>
                  <c:y val="3.3307314725603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B0-44E6-A5D5-AD4290FFA4CA}"/>
                </c:ext>
              </c:extLst>
            </c:dLbl>
            <c:dLbl>
              <c:idx val="10"/>
              <c:layout>
                <c:manualLayout>
                  <c:x val="-5.0974824787633814E-2"/>
                  <c:y val="-2.498048604420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B0-44E6-A5D5-AD4290FFA4CA}"/>
                </c:ext>
              </c:extLst>
            </c:dLbl>
            <c:dLbl>
              <c:idx val="11"/>
              <c:layout>
                <c:manualLayout>
                  <c:x val="-3.0542732810985008E-2"/>
                  <c:y val="2.498048604420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B0-44E6-A5D5-AD4290FFA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'Gráfica 28 y 29'!$A$40:$A$51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28 y 29'!$B$40:$B$51</c:f>
              <c:numCache>
                <c:formatCode>_-* #,##0.0_-;\-* #,##0.0_-;_-* "-"??_-;_-@_-</c:formatCode>
                <c:ptCount val="12"/>
                <c:pt idx="0">
                  <c:v>91.478646011533698</c:v>
                </c:pt>
                <c:pt idx="1">
                  <c:v>95.621818132923636</c:v>
                </c:pt>
                <c:pt idx="2">
                  <c:v>111.40274001231447</c:v>
                </c:pt>
                <c:pt idx="3">
                  <c:v>117.65166380185767</c:v>
                </c:pt>
                <c:pt idx="4">
                  <c:v>112.54013768554144</c:v>
                </c:pt>
                <c:pt idx="5">
                  <c:v>104.30235747676608</c:v>
                </c:pt>
                <c:pt idx="6">
                  <c:v>93.221227895356407</c:v>
                </c:pt>
                <c:pt idx="7">
                  <c:v>95.164472574762584</c:v>
                </c:pt>
                <c:pt idx="8">
                  <c:v>86.561285134885125</c:v>
                </c:pt>
                <c:pt idx="9">
                  <c:v>85.363568000991734</c:v>
                </c:pt>
                <c:pt idx="10">
                  <c:v>86.752278823446147</c:v>
                </c:pt>
                <c:pt idx="11">
                  <c:v>80.396831547326897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B4B0-44E6-A5D5-AD4290FFA4C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1127936"/>
        <c:axId val="301142784"/>
      </c:lineChart>
      <c:catAx>
        <c:axId val="30112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01142784"/>
        <c:crossesAt val="65"/>
        <c:auto val="1"/>
        <c:lblAlgn val="ctr"/>
        <c:lblOffset val="100"/>
        <c:noMultiLvlLbl val="0"/>
      </c:catAx>
      <c:valAx>
        <c:axId val="301142784"/>
        <c:scaling>
          <c:orientation val="minMax"/>
          <c:min val="6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cap="all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419"/>
                  <a:t>Pesos por mensaje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cap="all" baseline="0">
                  <a:solidFill>
                    <a:sysClr val="windowText" lastClr="000000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crossAx val="301127936"/>
        <c:crosses val="autoZero"/>
        <c:crossBetween val="between"/>
        <c:majorUnit val="15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222222222222224E-3"/>
          <c:y val="3.7362204724409452E-2"/>
          <c:w val="0.99027777777777781"/>
          <c:h val="0.879557451151939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363-4C05-8FFD-7B4A04C422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363-4C05-8FFD-7B4A04C422DC}"/>
              </c:ext>
            </c:extLst>
          </c:dPt>
          <c:dLbls>
            <c:dLbl>
              <c:idx val="0"/>
              <c:layout>
                <c:manualLayout>
                  <c:x val="-0.19166666666666676"/>
                  <c:y val="8.796296296296296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lang="es-419" sz="1000" b="0" i="0" u="none" strike="noStrike" kern="1200" spc="0" baseline="0">
                        <a:solidFill>
                          <a:sysClr val="windowText" lastClr="000000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fld id="{17AED723-1659-4430-931F-0A52F325EE42}" type="CATEGORYNAME">
                      <a:rPr lang="en-US" b="1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[NOMBRE DE CATEGORÍA]</a:t>
                    </a:fld>
                    <a:r>
                      <a:rPr lang="en-US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A0DB5A63-9E00-4492-A6BE-750A032676C3}" type="VALUE">
                      <a:rPr lang="en-US" b="0" baseline="0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[VALOR]</a:t>
                    </a:fld>
                    <a:r>
                      <a:rPr lang="en-US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D94E24EF-36D8-4E94-B7E0-2B26845172E2}" type="PERCENTAGE">
                      <a:rPr lang="en-US" b="0" baseline="0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[PORCENTAJE]</a:t>
                    </a:fld>
                    <a:endParaRPr lang="en-US" b="0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419" sz="1000" b="0" i="0" u="none" strike="noStrike" kern="1200" spc="0" baseline="0">
                      <a:solidFill>
                        <a:sysClr val="windowText" lastClr="000000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363-4C05-8FFD-7B4A04C422DC}"/>
                </c:ext>
              </c:extLst>
            </c:dLbl>
            <c:dLbl>
              <c:idx val="1"/>
              <c:layout>
                <c:manualLayout>
                  <c:x val="0.16944444444444445"/>
                  <c:y val="-0.3796296296296296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lang="es-419" sz="1000" b="0" i="0" u="none" strike="noStrike" kern="1200" spc="0" baseline="0">
                        <a:solidFill>
                          <a:sysClr val="windowText" lastClr="000000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fld id="{BD669266-6115-47C8-B238-D88D4965BC08}" type="CATEGORYNAME">
                      <a:rPr lang="en-US" b="1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28129244-64E9-4004-968C-813C466FE439}" type="VALUE">
                      <a:rPr lang="en-US" baseline="0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[VALOR]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D67991F2-29EA-4A73-BD2A-48EA00561ABF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[PORCENTAJE]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419" sz="1000" b="0" i="0" u="none" strike="noStrike" kern="1200" spc="0" baseline="0">
                      <a:solidFill>
                        <a:sysClr val="windowText" lastClr="000000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363-4C05-8FFD-7B4A04C422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419" sz="1000" b="0" i="0" u="none" strike="noStrike" kern="1200" spc="0" baseline="0">
                    <a:solidFill>
                      <a:schemeClr val="accent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'Caja 1. Portabilidad Numérica'!$K$8:$K$9</c:f>
              <c:strCache>
                <c:ptCount val="2"/>
                <c:pt idx="0">
                  <c:v>Pospago</c:v>
                </c:pt>
                <c:pt idx="1">
                  <c:v>Prepago</c:v>
                </c:pt>
              </c:strCache>
            </c:strRef>
          </c:cat>
          <c:val>
            <c:numRef>
              <c:f>'Caja 1. Portabilidad Numérica'!$L$8:$L$9</c:f>
              <c:numCache>
                <c:formatCode>_-* #,##0_-;\-* #,##0_-;_-* "-"??_-;_-@_-</c:formatCode>
                <c:ptCount val="2"/>
                <c:pt idx="0">
                  <c:v>751786</c:v>
                </c:pt>
                <c:pt idx="1">
                  <c:v>2729026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63-4C05-8FFD-7B4A04C422D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660651793525805"/>
          <c:y val="0.91261519393409141"/>
          <c:w val="0.53283792650918638"/>
          <c:h val="8.21770195392242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222222222222224E-3"/>
          <c:y val="3.7362204724409452E-2"/>
          <c:w val="0.99027777777777781"/>
          <c:h val="0.879557451151939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38A6-4A59-81D7-E08195FE31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38A6-4A59-81D7-E08195FE3141}"/>
              </c:ext>
            </c:extLst>
          </c:dPt>
          <c:dLbls>
            <c:dLbl>
              <c:idx val="0"/>
              <c:layout>
                <c:manualLayout>
                  <c:x val="-0.19166666666666676"/>
                  <c:y val="8.796296296296296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lang="es-419" sz="1000" b="0" i="0" u="none" strike="noStrike" kern="1200" spc="0" baseline="0">
                        <a:solidFill>
                          <a:sysClr val="windowText" lastClr="000000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fld id="{17AED723-1659-4430-931F-0A52F325EE42}" type="CATEGORYNAME">
                      <a:rPr lang="en-US" b="1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[NOMBRE DE CATEGORÍA]</a:t>
                    </a:fld>
                    <a:r>
                      <a:rPr lang="en-US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A0DB5A63-9E00-4492-A6BE-750A032676C3}" type="VALUE">
                      <a:rPr lang="en-US" b="0" baseline="0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[VALOR]</a:t>
                    </a:fld>
                    <a:r>
                      <a:rPr lang="en-US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D94E24EF-36D8-4E94-B7E0-2B26845172E2}" type="PERCENTAGE">
                      <a:rPr lang="en-US" b="0" baseline="0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[PORCENTAJE]</a:t>
                    </a:fld>
                    <a:endParaRPr lang="en-US" b="0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419" sz="1000" b="0" i="0" u="none" strike="noStrike" kern="1200" spc="0" baseline="0">
                      <a:solidFill>
                        <a:sysClr val="windowText" lastClr="000000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A6-4A59-81D7-E08195FE3141}"/>
                </c:ext>
              </c:extLst>
            </c:dLbl>
            <c:dLbl>
              <c:idx val="1"/>
              <c:layout>
                <c:manualLayout>
                  <c:x val="0.16944444444444445"/>
                  <c:y val="-0.3796296296296296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lang="es-419" sz="1000" b="0" i="0" u="none" strike="noStrike" kern="1200" spc="0" baseline="0">
                        <a:solidFill>
                          <a:sysClr val="windowText" lastClr="000000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fld id="{BD669266-6115-47C8-B238-D88D4965BC08}" type="CATEGORYNAME">
                      <a:rPr lang="en-US" b="1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28129244-64E9-4004-968C-813C466FE439}" type="VALUE">
                      <a:rPr lang="en-US" baseline="0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[VALOR]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D67991F2-29EA-4A73-BD2A-48EA00561ABF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 algn="ctr">
                        <a:defRPr lang="es-419" b="0">
                          <a:solidFill>
                            <a:sysClr val="windowText" lastClr="000000"/>
                          </a:solidFill>
                          <a:effectLst/>
                        </a:defRPr>
                      </a:pPr>
                      <a:t>[PORCENTAJE]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419" sz="1000" b="0" i="0" u="none" strike="noStrike" kern="1200" spc="0" baseline="0">
                      <a:solidFill>
                        <a:sysClr val="windowText" lastClr="000000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A6-4A59-81D7-E08195FE3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419" sz="1000" b="0" i="0" u="none" strike="noStrike" kern="1200" spc="0" baseline="0">
                    <a:solidFill>
                      <a:schemeClr val="accent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'Caja 1. Portabilidad Numérica'!$K$12:$K$13</c:f>
              <c:strCache>
                <c:ptCount val="2"/>
                <c:pt idx="0">
                  <c:v>Persona Juridica</c:v>
                </c:pt>
                <c:pt idx="1">
                  <c:v>Persona Natural</c:v>
                </c:pt>
              </c:strCache>
            </c:strRef>
          </c:cat>
          <c:val>
            <c:numRef>
              <c:f>'Caja 1. Portabilidad Numérica'!$L$12:$L$13</c:f>
              <c:numCache>
                <c:formatCode>_-* #,##0_-;\-* #,##0_-;_-* "-"??_-;_-@_-</c:formatCode>
                <c:ptCount val="2"/>
                <c:pt idx="0">
                  <c:v>232385</c:v>
                </c:pt>
                <c:pt idx="1">
                  <c:v>3248427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A6-4A59-81D7-E08195FE314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660651793525805"/>
          <c:y val="0.91261519393409141"/>
          <c:w val="0.53283792650918638"/>
          <c:h val="8.21770195392242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15048118985125"/>
          <c:y val="3.7037037037037035E-2"/>
          <c:w val="0.86340507436570435"/>
          <c:h val="0.85556357538641004"/>
        </c:manualLayout>
      </c:layout>
      <c:lineChart>
        <c:grouping val="standard"/>
        <c:varyColors val="0"/>
        <c:ser>
          <c:idx val="0"/>
          <c:order val="0"/>
          <c:tx>
            <c:strRef>
              <c:f>'Caja 1. Portabilidad Numérica'!$H$25</c:f>
              <c:strCache>
                <c:ptCount val="1"/>
                <c:pt idx="0">
                  <c:v>OPERACIONES DE PORTABILIDAD (acumulado)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#,##0.0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'Caja 1. Portabilidad Numérica'!$G$26:$G$32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'Caja 1. Portabilidad Numérica'!$H$26:$H$32</c:f>
              <c:numCache>
                <c:formatCode>#,##0</c:formatCode>
                <c:ptCount val="7"/>
                <c:pt idx="0">
                  <c:v>140905</c:v>
                </c:pt>
                <c:pt idx="1">
                  <c:v>830543</c:v>
                </c:pt>
                <c:pt idx="2">
                  <c:v>1889942</c:v>
                </c:pt>
                <c:pt idx="3">
                  <c:v>3500319</c:v>
                </c:pt>
                <c:pt idx="4">
                  <c:v>6734054</c:v>
                </c:pt>
                <c:pt idx="5">
                  <c:v>10116784</c:v>
                </c:pt>
                <c:pt idx="6">
                  <c:v>13596961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3-467B-8F0B-F21A15979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325840"/>
        <c:axId val="391426112"/>
      </c:lineChart>
      <c:catAx>
        <c:axId val="44632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91426112"/>
        <c:crosses val="autoZero"/>
        <c:auto val="1"/>
        <c:lblAlgn val="ctr"/>
        <c:lblOffset val="100"/>
        <c:noMultiLvlLbl val="0"/>
      </c:catAx>
      <c:valAx>
        <c:axId val="391426112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4632584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5.4155730533683288E-4"/>
                <c:y val="0.15456021307884038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'Gráfica 30'!$A$7</c:f>
              <c:strCache>
                <c:ptCount val="1"/>
                <c:pt idx="0">
                  <c:v>Internet Fijo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0"/>
                  <c:y val="1.714898177920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09-49E5-B3C8-CFDD97635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30'!$B$6:$G$6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'Gráfica 30'!$B$7:$G$7</c:f>
              <c:numCache>
                <c:formatCode>0.0</c:formatCode>
                <c:ptCount val="6"/>
                <c:pt idx="0">
                  <c:v>3.8987539999999998</c:v>
                </c:pt>
                <c:pt idx="1">
                  <c:v>4.4976779999999996</c:v>
                </c:pt>
                <c:pt idx="2">
                  <c:v>5.0515650000000001</c:v>
                </c:pt>
                <c:pt idx="3">
                  <c:v>5.5517450000000004</c:v>
                </c:pt>
                <c:pt idx="4">
                  <c:v>5.9403769999999998</c:v>
                </c:pt>
                <c:pt idx="5">
                  <c:v>6.321078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9-49E5-B3C8-CFDD9763581C}"/>
            </c:ext>
          </c:extLst>
        </c:ser>
        <c:ser>
          <c:idx val="1"/>
          <c:order val="1"/>
          <c:tx>
            <c:strRef>
              <c:f>'Gráfica 30'!$A$8</c:f>
              <c:strCache>
                <c:ptCount val="1"/>
                <c:pt idx="0">
                  <c:v>Telefonía Fija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30'!$B$6:$G$6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'Gráfica 30'!$B$8:$G$8</c:f>
              <c:numCache>
                <c:formatCode>0.0</c:formatCode>
                <c:ptCount val="6"/>
                <c:pt idx="0">
                  <c:v>7.030348</c:v>
                </c:pt>
                <c:pt idx="1">
                  <c:v>7.1332599999999999</c:v>
                </c:pt>
                <c:pt idx="2">
                  <c:v>7.1809370000000001</c:v>
                </c:pt>
                <c:pt idx="3">
                  <c:v>7.109254</c:v>
                </c:pt>
                <c:pt idx="4">
                  <c:v>7.1159840000000001</c:v>
                </c:pt>
                <c:pt idx="5">
                  <c:v>6.987654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9-49E5-B3C8-CFDD9763581C}"/>
            </c:ext>
          </c:extLst>
        </c:ser>
        <c:ser>
          <c:idx val="2"/>
          <c:order val="2"/>
          <c:tx>
            <c:strRef>
              <c:f>'Gráfica 30'!$A$9</c:f>
              <c:strCache>
                <c:ptCount val="1"/>
                <c:pt idx="0">
                  <c:v>Televisión por Suscripción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0"/>
                  <c:y val="1.7148981779206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09-49E5-B3C8-CFDD97635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30'!$B$6:$G$6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'Gráfica 30'!$B$9:$G$9</c:f>
              <c:numCache>
                <c:formatCode>0.0</c:formatCode>
                <c:ptCount val="6"/>
                <c:pt idx="0">
                  <c:v>4.3104230000000001</c:v>
                </c:pt>
                <c:pt idx="1">
                  <c:v>4.6644899999998994</c:v>
                </c:pt>
                <c:pt idx="2">
                  <c:v>4.8974260000000003</c:v>
                </c:pt>
                <c:pt idx="3">
                  <c:v>5.1309310000000004</c:v>
                </c:pt>
                <c:pt idx="4">
                  <c:v>5.4336589999999996</c:v>
                </c:pt>
                <c:pt idx="5">
                  <c:v>5.5686549999999997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09-49E5-B3C8-CFDD97635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7856"/>
        <c:axId val="504613952"/>
      </c:lineChart>
      <c:catAx>
        <c:axId val="40938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04613952"/>
        <c:crosses val="autoZero"/>
        <c:auto val="1"/>
        <c:lblAlgn val="ctr"/>
        <c:lblOffset val="100"/>
        <c:noMultiLvlLbl val="0"/>
      </c:catAx>
      <c:valAx>
        <c:axId val="504613952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40938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2012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CA-4E51-AC52-AE1D16BCBD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CA-4E51-AC52-AE1D16BCBD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CA-4E51-AC52-AE1D16BCBD2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8CA-4E51-AC52-AE1D16BCBD2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8CA-4E51-AC52-AE1D16BCBD2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8CA-4E51-AC52-AE1D16BCBD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Voz Móvil</c:v>
              </c:pt>
              <c:pt idx="1">
                <c:v>Internet Fijo</c:v>
              </c:pt>
              <c:pt idx="2">
                <c:v>Telefonía Fija</c:v>
              </c:pt>
              <c:pt idx="3">
                <c:v>Televisión por Suscripción</c:v>
              </c:pt>
              <c:pt idx="4">
                <c:v>Internet Móvil</c:v>
              </c:pt>
              <c:pt idx="5">
                <c:v>Mensajería Móvil</c:v>
              </c:pt>
            </c:strLit>
          </c:cat>
          <c:val>
            <c:numLit>
              <c:formatCode>General</c:formatCode>
              <c:ptCount val="6"/>
              <c:pt idx="0">
                <c:v>0.50023930594832233</c:v>
              </c:pt>
              <c:pt idx="1">
                <c:v>0.16790892649709177</c:v>
              </c:pt>
              <c:pt idx="2">
                <c:v>0.13414592933755687</c:v>
              </c:pt>
              <c:pt idx="3">
                <c:v>9.112233862913785E-2</c:v>
              </c:pt>
              <c:pt idx="4">
                <c:v>7.8733009794976591E-2</c:v>
              </c:pt>
              <c:pt idx="5">
                <c:v>2.7850489792914653E-2</c:v>
              </c:pt>
            </c:numLit>
          </c:val>
          <c:extLst>
            <c:ext xmlns:c16="http://schemas.microsoft.com/office/drawing/2014/chart" uri="{C3380CC4-5D6E-409C-BE32-E72D297353CC}">
              <c16:uniqueId val="{00000000-A127-40B9-A7EF-A0F592097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2017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F6-4E47-92B4-441839D01E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F6-4E47-92B4-441839D01E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F6-4E47-92B4-441839D01E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F6-4E47-92B4-441839D01E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F6-4E47-92B4-441839D01E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F6-4E47-92B4-441839D01E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Voz Móvil</c:v>
              </c:pt>
              <c:pt idx="1">
                <c:v>Internet Fijo</c:v>
              </c:pt>
              <c:pt idx="2">
                <c:v>Telefonía Fija</c:v>
              </c:pt>
              <c:pt idx="3">
                <c:v>Televisión por Suscripción</c:v>
              </c:pt>
              <c:pt idx="4">
                <c:v>Internet Móvil</c:v>
              </c:pt>
              <c:pt idx="5">
                <c:v>Mensajería Móvil</c:v>
              </c:pt>
            </c:strLit>
          </c:cat>
          <c:val>
            <c:numLit>
              <c:formatCode>General</c:formatCode>
              <c:ptCount val="6"/>
              <c:pt idx="0">
                <c:v>0.25609747058065585</c:v>
              </c:pt>
              <c:pt idx="1">
                <c:v>0.19437179100154317</c:v>
              </c:pt>
              <c:pt idx="2">
                <c:v>0.10074428958533153</c:v>
              </c:pt>
              <c:pt idx="3">
                <c:v>0.16917463085796505</c:v>
              </c:pt>
              <c:pt idx="4">
                <c:v>0.26415524057267536</c:v>
              </c:pt>
              <c:pt idx="5">
                <c:v>1.5456577401829007E-2</c:v>
              </c:pt>
            </c:numLit>
          </c:val>
          <c:extLst>
            <c:ext xmlns:c16="http://schemas.microsoft.com/office/drawing/2014/chart" uri="{C3380CC4-5D6E-409C-BE32-E72D297353CC}">
              <c16:uniqueId val="{00000000-2116-46AF-B660-2042E0008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 31'!$A$27</c:f>
              <c:strCache>
                <c:ptCount val="1"/>
                <c:pt idx="0">
                  <c:v> Telefonía Fija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'Gráfica 31'!$F$26:$K$26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'Gráfica 31'!$F$27:$K$27</c:f>
              <c:numCache>
                <c:formatCode>0.0%</c:formatCode>
                <c:ptCount val="6"/>
                <c:pt idx="0">
                  <c:v>0.55178583355682298</c:v>
                </c:pt>
                <c:pt idx="1">
                  <c:v>0.5478329515231205</c:v>
                </c:pt>
                <c:pt idx="2">
                  <c:v>0.5398246520483484</c:v>
                </c:pt>
                <c:pt idx="3">
                  <c:v>0.52331837805807158</c:v>
                </c:pt>
                <c:pt idx="4">
                  <c:v>0.51303790425707785</c:v>
                </c:pt>
                <c:pt idx="5">
                  <c:v>0.4936986017209371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A-49FC-95B0-1ACF2629F382}"/>
            </c:ext>
          </c:extLst>
        </c:ser>
        <c:ser>
          <c:idx val="1"/>
          <c:order val="1"/>
          <c:tx>
            <c:strRef>
              <c:f>'Gráfica 31'!$A$28</c:f>
              <c:strCache>
                <c:ptCount val="1"/>
                <c:pt idx="0">
                  <c:v> Internet Fijo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'Gráfica 31'!$F$26:$K$26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'Gráfica 31'!$F$28:$K$28</c:f>
              <c:numCache>
                <c:formatCode>0.0%</c:formatCode>
                <c:ptCount val="6"/>
                <c:pt idx="0">
                  <c:v>0.30599868252937096</c:v>
                </c:pt>
                <c:pt idx="1">
                  <c:v>0.34542077728003828</c:v>
                </c:pt>
                <c:pt idx="2">
                  <c:v>0.37974979009349552</c:v>
                </c:pt>
                <c:pt idx="3">
                  <c:v>0.40865516619494369</c:v>
                </c:pt>
                <c:pt idx="4">
                  <c:v>0.4281558228527178</c:v>
                </c:pt>
                <c:pt idx="5">
                  <c:v>0.44700000000000001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DA-49FC-95B0-1ACF2629F382}"/>
            </c:ext>
          </c:extLst>
        </c:ser>
        <c:ser>
          <c:idx val="2"/>
          <c:order val="2"/>
          <c:tx>
            <c:strRef>
              <c:f>'Gráfica 31'!$A$29</c:f>
              <c:strCache>
                <c:ptCount val="1"/>
                <c:pt idx="0">
                  <c:v> Televisión por Suscripción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'Gráfica 31'!$F$26:$K$26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'Gráfica 31'!$F$29:$K$29</c:f>
              <c:numCache>
                <c:formatCode>0.00%</c:formatCode>
                <c:ptCount val="6"/>
                <c:pt idx="0">
                  <c:v>0.33830904928710526</c:v>
                </c:pt>
                <c:pt idx="1">
                  <c:v>0.35823190575557673</c:v>
                </c:pt>
                <c:pt idx="2">
                  <c:v>0.36816243985743574</c:v>
                </c:pt>
                <c:pt idx="3">
                  <c:v>0.3776922991987457</c:v>
                </c:pt>
                <c:pt idx="4">
                  <c:v>0.3917480738865643</c:v>
                </c:pt>
                <c:pt idx="5">
                  <c:v>0.39344208899958483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DA-49FC-95B0-1ACF2629F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8637855"/>
        <c:axId val="1187546703"/>
      </c:barChart>
      <c:catAx>
        <c:axId val="1398637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187546703"/>
        <c:crosses val="autoZero"/>
        <c:auto val="1"/>
        <c:lblAlgn val="ctr"/>
        <c:lblOffset val="100"/>
        <c:noMultiLvlLbl val="0"/>
      </c:catAx>
      <c:valAx>
        <c:axId val="1187546703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398637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'Gráficos 2, 3, 4 y 5'!$D$39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5'!$A$40:$A$44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5'!$D$40:$D$44</c:f>
              <c:numCache>
                <c:formatCode>0.0</c:formatCode>
                <c:ptCount val="5"/>
                <c:pt idx="0">
                  <c:v>37.799999999999997</c:v>
                </c:pt>
                <c:pt idx="1">
                  <c:v>49.032375041769612</c:v>
                </c:pt>
                <c:pt idx="2">
                  <c:v>41.8</c:v>
                </c:pt>
                <c:pt idx="3">
                  <c:v>60.6</c:v>
                </c:pt>
                <c:pt idx="4">
                  <c:v>80.599999999999994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2C-42F4-A6C2-519D9828A831}"/>
            </c:ext>
          </c:extLst>
        </c:ser>
        <c:ser>
          <c:idx val="1"/>
          <c:order val="1"/>
          <c:tx>
            <c:strRef>
              <c:f>'Gráficos 2, 3, 4 y 5'!$E$39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5'!$A$40:$A$44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5'!$E$40:$E$44</c:f>
              <c:numCache>
                <c:formatCode>0.0</c:formatCode>
                <c:ptCount val="5"/>
                <c:pt idx="0">
                  <c:v>40.4</c:v>
                </c:pt>
                <c:pt idx="1">
                  <c:v>51.5</c:v>
                </c:pt>
                <c:pt idx="2">
                  <c:v>45.8</c:v>
                </c:pt>
                <c:pt idx="3">
                  <c:v>63.3</c:v>
                </c:pt>
                <c:pt idx="4">
                  <c:v>82.9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2C-42F4-A6C2-519D9828A831}"/>
            </c:ext>
          </c:extLst>
        </c:ser>
        <c:ser>
          <c:idx val="2"/>
          <c:order val="2"/>
          <c:tx>
            <c:strRef>
              <c:f>'Gráficos 2, 3, 4 y 5'!$F$39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5'!$A$40:$A$44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5'!$F$40:$F$44</c:f>
              <c:numCache>
                <c:formatCode>0.0</c:formatCode>
                <c:ptCount val="5"/>
                <c:pt idx="0">
                  <c:v>42.92</c:v>
                </c:pt>
                <c:pt idx="1">
                  <c:v>53.64</c:v>
                </c:pt>
                <c:pt idx="2">
                  <c:v>50</c:v>
                </c:pt>
                <c:pt idx="3">
                  <c:v>65.27</c:v>
                </c:pt>
                <c:pt idx="4">
                  <c:v>84.4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2C-42F4-A6C2-519D9828A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388416"/>
        <c:axId val="77394304"/>
        <c:axId val="0"/>
      </c:bar3DChart>
      <c:catAx>
        <c:axId val="77388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7394304"/>
        <c:crosses val="autoZero"/>
        <c:auto val="1"/>
        <c:lblAlgn val="ctr"/>
        <c:lblOffset val="100"/>
        <c:noMultiLvlLbl val="0"/>
      </c:catAx>
      <c:valAx>
        <c:axId val="77394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Porcentaje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7738841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Residencial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'Gráfica 32'!$B$2:$B$13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4.8136809999999999</c:v>
              </c:pt>
              <c:pt idx="1">
                <c:v>4.8550389999999997</c:v>
              </c:pt>
              <c:pt idx="2">
                <c:v>4.9480029999999999</c:v>
              </c:pt>
              <c:pt idx="3">
                <c:v>5.0346169999999999</c:v>
              </c:pt>
              <c:pt idx="4">
                <c:v>5.1419940000000004</c:v>
              </c:pt>
              <c:pt idx="5">
                <c:v>5.2357300000000002</c:v>
              </c:pt>
              <c:pt idx="6">
                <c:v>5.3509039999999999</c:v>
              </c:pt>
              <c:pt idx="7">
                <c:v>5.3908899999999997</c:v>
              </c:pt>
              <c:pt idx="8">
                <c:v>5.5166279999999999</c:v>
              </c:pt>
              <c:pt idx="9">
                <c:v>5.6311689999999999</c:v>
              </c:pt>
              <c:pt idx="10">
                <c:v>5.7126029999999997</c:v>
              </c:pt>
              <c:pt idx="11">
                <c:v>5.771541</c:v>
              </c:pt>
            </c:numLit>
          </c:val>
          <c:extLst>
            <c:ext xmlns:c16="http://schemas.microsoft.com/office/drawing/2014/chart" uri="{C3380CC4-5D6E-409C-BE32-E72D297353CC}">
              <c16:uniqueId val="{00000000-5FEB-49AE-A4A9-5A8B6F0B9391}"/>
            </c:ext>
          </c:extLst>
        </c:ser>
        <c:ser>
          <c:idx val="1"/>
          <c:order val="1"/>
          <c:tx>
            <c:v>Corporativo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'Gráfica 32'!$B$2:$B$13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0.49947900000000001</c:v>
              </c:pt>
              <c:pt idx="1">
                <c:v>0.49587900000000001</c:v>
              </c:pt>
              <c:pt idx="2">
                <c:v>0.511185</c:v>
              </c:pt>
              <c:pt idx="3">
                <c:v>0.51712800000000003</c:v>
              </c:pt>
              <c:pt idx="4">
                <c:v>0.52505199999999996</c:v>
              </c:pt>
              <c:pt idx="5">
                <c:v>0.53124099999999996</c:v>
              </c:pt>
              <c:pt idx="6">
                <c:v>0.54507099999999997</c:v>
              </c:pt>
              <c:pt idx="7">
                <c:v>0.54948699999999995</c:v>
              </c:pt>
              <c:pt idx="8">
                <c:v>0.54249999999999998</c:v>
              </c:pt>
              <c:pt idx="9">
                <c:v>0.54276999999999997</c:v>
              </c:pt>
              <c:pt idx="10">
                <c:v>0.54468499999999997</c:v>
              </c:pt>
              <c:pt idx="11">
                <c:v>0.54953700000000005</c:v>
              </c:pt>
            </c:numLit>
          </c:val>
          <c:extLst>
            <c:ext xmlns:c16="http://schemas.microsoft.com/office/drawing/2014/chart" uri="{C3380CC4-5D6E-409C-BE32-E72D297353CC}">
              <c16:uniqueId val="{00000001-5FEB-49AE-A4A9-5A8B6F0B9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508928"/>
        <c:axId val="238674576"/>
      </c:barChart>
      <c:lineChart>
        <c:grouping val="standard"/>
        <c:varyColors val="0"/>
        <c:ser>
          <c:idx val="3"/>
          <c:order val="2"/>
          <c:tx>
            <c:v>Total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4.8186725458265953E-2"/>
                  <c:y val="-2.652521001909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EB-49AE-A4A9-5A8B6F0B9391}"/>
                </c:ext>
              </c:extLst>
            </c:dLbl>
            <c:dLbl>
              <c:idx val="11"/>
              <c:layout>
                <c:manualLayout>
                  <c:x val="-4.5175055117124337E-2"/>
                  <c:y val="-4.2440336030550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B-49AE-A4A9-5A8B6F0B9391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2015 I</c:v>
              </c:pt>
              <c:pt idx="1">
                <c:v>2015 II</c:v>
              </c:pt>
              <c:pt idx="2">
                <c:v>2015 III</c:v>
              </c:pt>
              <c:pt idx="3">
                <c:v>2015 IV</c:v>
              </c:pt>
              <c:pt idx="4">
                <c:v>2016 I</c:v>
              </c:pt>
              <c:pt idx="5">
                <c:v>2016 II</c:v>
              </c:pt>
              <c:pt idx="6">
                <c:v>2016 III</c:v>
              </c:pt>
              <c:pt idx="7">
                <c:v>2016 IV</c:v>
              </c:pt>
              <c:pt idx="8">
                <c:v>2017 I</c:v>
              </c:pt>
              <c:pt idx="9">
                <c:v>2017 II</c:v>
              </c:pt>
              <c:pt idx="10">
                <c:v>2017 III</c:v>
              </c:pt>
              <c:pt idx="11">
                <c:v>2017 IV</c:v>
              </c:pt>
            </c:strLit>
          </c:cat>
          <c:val>
            <c:numLit>
              <c:formatCode>General</c:formatCode>
              <c:ptCount val="12"/>
              <c:pt idx="0">
                <c:v>5.3131599999999999</c:v>
              </c:pt>
              <c:pt idx="1">
                <c:v>5.3509180000000001</c:v>
              </c:pt>
              <c:pt idx="2">
                <c:v>5.4591880000000002</c:v>
              </c:pt>
              <c:pt idx="3">
                <c:v>5.5517450000000004</c:v>
              </c:pt>
              <c:pt idx="4">
                <c:v>5.667046</c:v>
              </c:pt>
              <c:pt idx="5">
                <c:v>5.7669709999999998</c:v>
              </c:pt>
              <c:pt idx="6">
                <c:v>5.895975</c:v>
              </c:pt>
              <c:pt idx="7">
                <c:v>5.9403769999999998</c:v>
              </c:pt>
              <c:pt idx="8">
                <c:v>6.0591280000000003</c:v>
              </c:pt>
              <c:pt idx="9">
                <c:v>6.1739389999999998</c:v>
              </c:pt>
              <c:pt idx="10">
                <c:v>6.257288</c:v>
              </c:pt>
              <c:pt idx="11">
                <c:v>6.321078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FEB-49AE-A4A9-5A8B6F0B9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08928"/>
        <c:axId val="238674576"/>
      </c:lineChart>
      <c:catAx>
        <c:axId val="5150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38674576"/>
        <c:crossesAt val="0"/>
        <c:auto val="1"/>
        <c:lblAlgn val="ctr"/>
        <c:lblOffset val="100"/>
        <c:noMultiLvlLbl val="0"/>
      </c:catAx>
      <c:valAx>
        <c:axId val="238674576"/>
        <c:scaling>
          <c:orientation val="minMax"/>
          <c:max val="7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Millones de Accesos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1508928"/>
        <c:crosses val="autoZero"/>
        <c:crossBetween val="between"/>
        <c:majorUnit val="1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2015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6"/>
              <c:pt idx="0">
                <c:v>523387</c:v>
              </c:pt>
              <c:pt idx="1">
                <c:v>1967035</c:v>
              </c:pt>
              <c:pt idx="2">
                <c:v>1566843</c:v>
              </c:pt>
              <c:pt idx="3">
                <c:v>621697</c:v>
              </c:pt>
              <c:pt idx="4">
                <c:v>206883</c:v>
              </c:pt>
              <c:pt idx="5">
                <c:v>148772</c:v>
              </c:pt>
            </c:numLit>
          </c:val>
          <c:extLst>
            <c:ext xmlns:c16="http://schemas.microsoft.com/office/drawing/2014/chart" uri="{C3380CC4-5D6E-409C-BE32-E72D297353CC}">
              <c16:uniqueId val="{00000000-32C2-45BF-9ACE-96E5DF586594}"/>
            </c:ext>
          </c:extLst>
        </c:ser>
        <c:ser>
          <c:idx val="1"/>
          <c:order val="1"/>
          <c:tx>
            <c:v>2016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6"/>
              <c:pt idx="0">
                <c:v>567387</c:v>
              </c:pt>
              <c:pt idx="1">
                <c:v>2077313</c:v>
              </c:pt>
              <c:pt idx="2">
                <c:v>1712967</c:v>
              </c:pt>
              <c:pt idx="3">
                <c:v>646357</c:v>
              </c:pt>
              <c:pt idx="4">
                <c:v>224414</c:v>
              </c:pt>
              <c:pt idx="5">
                <c:v>162452</c:v>
              </c:pt>
            </c:numLit>
          </c:val>
          <c:extLst>
            <c:ext xmlns:c16="http://schemas.microsoft.com/office/drawing/2014/chart" uri="{C3380CC4-5D6E-409C-BE32-E72D297353CC}">
              <c16:uniqueId val="{00000001-32C2-45BF-9ACE-96E5DF586594}"/>
            </c:ext>
          </c:extLst>
        </c:ser>
        <c:ser>
          <c:idx val="2"/>
          <c:order val="2"/>
          <c:tx>
            <c:v>2017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6"/>
              <c:pt idx="0">
                <c:v>685551</c:v>
              </c:pt>
              <c:pt idx="1">
                <c:v>2155191</c:v>
              </c:pt>
              <c:pt idx="2">
                <c:v>1794871</c:v>
              </c:pt>
              <c:pt idx="3">
                <c:v>710358</c:v>
              </c:pt>
              <c:pt idx="4">
                <c:v>232033</c:v>
              </c:pt>
              <c:pt idx="5">
                <c:v>169548</c:v>
              </c:pt>
            </c:numLit>
          </c:val>
          <c:extLst>
            <c:ext xmlns:c16="http://schemas.microsoft.com/office/drawing/2014/chart" uri="{C3380CC4-5D6E-409C-BE32-E72D297353CC}">
              <c16:uniqueId val="{00000002-32C2-45BF-9ACE-96E5DF586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1931071"/>
        <c:axId val="970993359"/>
      </c:barChart>
      <c:catAx>
        <c:axId val="9719310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Estratos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970993359"/>
        <c:crosses val="autoZero"/>
        <c:auto val="1"/>
        <c:lblAlgn val="ctr"/>
        <c:lblOffset val="100"/>
        <c:noMultiLvlLbl val="0"/>
      </c:catAx>
      <c:valAx>
        <c:axId val="970993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971931071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5209125475285171E-2"/>
                <c:y val="0.3343166175024582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'Gráfica 34'!$C$1</c:f>
              <c:strCache>
                <c:ptCount val="1"/>
                <c:pt idx="0">
                  <c:v>PEN2017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'Gráfica 34'!$B$2:$B$34</c:f>
              <c:strCache>
                <c:ptCount val="33"/>
                <c:pt idx="0">
                  <c:v>Bogotá, D.C.</c:v>
                </c:pt>
                <c:pt idx="1">
                  <c:v>Antioquia</c:v>
                </c:pt>
                <c:pt idx="2">
                  <c:v>Quindio</c:v>
                </c:pt>
                <c:pt idx="3">
                  <c:v>Santander</c:v>
                </c:pt>
                <c:pt idx="4">
                  <c:v>Risaralda</c:v>
                </c:pt>
                <c:pt idx="5">
                  <c:v>Valle del Cauca</c:v>
                </c:pt>
                <c:pt idx="6">
                  <c:v>Atlántico</c:v>
                </c:pt>
                <c:pt idx="7">
                  <c:v>Cundinamarca</c:v>
                </c:pt>
                <c:pt idx="8">
                  <c:v>Caldas</c:v>
                </c:pt>
                <c:pt idx="9">
                  <c:v>Meta</c:v>
                </c:pt>
                <c:pt idx="10">
                  <c:v>Tolima</c:v>
                </c:pt>
                <c:pt idx="11">
                  <c:v>Norte de Santander</c:v>
                </c:pt>
                <c:pt idx="12">
                  <c:v>Casanare</c:v>
                </c:pt>
                <c:pt idx="13">
                  <c:v>Bolívar</c:v>
                </c:pt>
                <c:pt idx="14">
                  <c:v>Boyacá</c:v>
                </c:pt>
                <c:pt idx="15">
                  <c:v>Huila</c:v>
                </c:pt>
                <c:pt idx="16">
                  <c:v>Cesar</c:v>
                </c:pt>
                <c:pt idx="17">
                  <c:v>Magdalena</c:v>
                </c:pt>
                <c:pt idx="18">
                  <c:v>Archipiélago de San Andrés</c:v>
                </c:pt>
                <c:pt idx="19">
                  <c:v>Sucre</c:v>
                </c:pt>
                <c:pt idx="20">
                  <c:v>Nariño</c:v>
                </c:pt>
                <c:pt idx="21">
                  <c:v>Córdoba</c:v>
                </c:pt>
                <c:pt idx="22">
                  <c:v>Cauca</c:v>
                </c:pt>
                <c:pt idx="23">
                  <c:v>Chocó</c:v>
                </c:pt>
                <c:pt idx="24">
                  <c:v>Arauca</c:v>
                </c:pt>
                <c:pt idx="25">
                  <c:v>Caquetá</c:v>
                </c:pt>
                <c:pt idx="26">
                  <c:v>La Guajira</c:v>
                </c:pt>
                <c:pt idx="27">
                  <c:v>Vichada</c:v>
                </c:pt>
                <c:pt idx="28">
                  <c:v>Putumayo</c:v>
                </c:pt>
                <c:pt idx="29">
                  <c:v>Guaviare</c:v>
                </c:pt>
                <c:pt idx="30">
                  <c:v>Guainía</c:v>
                </c:pt>
                <c:pt idx="31">
                  <c:v>Amazonas</c:v>
                </c:pt>
                <c:pt idx="32">
                  <c:v>Vaupés</c:v>
                </c:pt>
              </c:strCache>
            </c:strRef>
          </c:cat>
          <c:val>
            <c:numRef>
              <c:f>'Gráfica 34'!$C$2:$C$34</c:f>
              <c:numCache>
                <c:formatCode>0.00%</c:formatCode>
                <c:ptCount val="33"/>
                <c:pt idx="0">
                  <c:v>0.22344739999999999</c:v>
                </c:pt>
                <c:pt idx="1">
                  <c:v>0.16611200000000001</c:v>
                </c:pt>
                <c:pt idx="2">
                  <c:v>0.1584708</c:v>
                </c:pt>
                <c:pt idx="3">
                  <c:v>0.15774759999999999</c:v>
                </c:pt>
                <c:pt idx="4">
                  <c:v>0.15455640000000001</c:v>
                </c:pt>
                <c:pt idx="5">
                  <c:v>0.14980009999999999</c:v>
                </c:pt>
                <c:pt idx="6">
                  <c:v>0.1301495</c:v>
                </c:pt>
                <c:pt idx="7">
                  <c:v>0.1228051</c:v>
                </c:pt>
                <c:pt idx="8">
                  <c:v>0.1199948</c:v>
                </c:pt>
                <c:pt idx="9">
                  <c:v>0.1123986</c:v>
                </c:pt>
                <c:pt idx="10">
                  <c:v>0.1037416</c:v>
                </c:pt>
                <c:pt idx="11">
                  <c:v>9.4020199999999998E-2</c:v>
                </c:pt>
                <c:pt idx="12">
                  <c:v>9.1517600000000005E-2</c:v>
                </c:pt>
                <c:pt idx="13">
                  <c:v>8.2334900000000003E-2</c:v>
                </c:pt>
                <c:pt idx="14">
                  <c:v>8.1281000000000006E-2</c:v>
                </c:pt>
                <c:pt idx="15">
                  <c:v>8.0054500000000001E-2</c:v>
                </c:pt>
                <c:pt idx="16">
                  <c:v>7.5341099999999994E-2</c:v>
                </c:pt>
                <c:pt idx="17">
                  <c:v>6.8699300000000005E-2</c:v>
                </c:pt>
                <c:pt idx="18">
                  <c:v>5.4051599999999998E-2</c:v>
                </c:pt>
                <c:pt idx="19">
                  <c:v>5.4014199999999998E-2</c:v>
                </c:pt>
                <c:pt idx="20">
                  <c:v>5.1224400000000003E-2</c:v>
                </c:pt>
                <c:pt idx="21">
                  <c:v>4.8621600000000001E-2</c:v>
                </c:pt>
                <c:pt idx="22">
                  <c:v>4.6091600000000003E-2</c:v>
                </c:pt>
                <c:pt idx="23">
                  <c:v>4.0182599999999999E-2</c:v>
                </c:pt>
                <c:pt idx="24">
                  <c:v>3.9713900000000003E-2</c:v>
                </c:pt>
                <c:pt idx="25">
                  <c:v>3.9705699999999997E-2</c:v>
                </c:pt>
                <c:pt idx="26">
                  <c:v>3.3643100000000002E-2</c:v>
                </c:pt>
                <c:pt idx="27">
                  <c:v>2.9376699999999999E-2</c:v>
                </c:pt>
                <c:pt idx="28">
                  <c:v>2.7388200000000001E-2</c:v>
                </c:pt>
                <c:pt idx="29">
                  <c:v>1.5252999999999999E-2</c:v>
                </c:pt>
                <c:pt idx="30">
                  <c:v>8.7195999999999992E-3</c:v>
                </c:pt>
                <c:pt idx="31">
                  <c:v>5.2342999999999999E-3</c:v>
                </c:pt>
                <c:pt idx="32">
                  <c:v>1.4381999999999999E-3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E-4318-955C-06634098C112}"/>
            </c:ext>
          </c:extLst>
        </c:ser>
        <c:ser>
          <c:idx val="1"/>
          <c:order val="1"/>
          <c:tx>
            <c:strRef>
              <c:f>'Gráfica 34'!$D$1</c:f>
              <c:strCache>
                <c:ptCount val="1"/>
                <c:pt idx="0">
                  <c:v>PEN2016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'Gráfica 34'!$B$2:$B$34</c:f>
              <c:strCache>
                <c:ptCount val="33"/>
                <c:pt idx="0">
                  <c:v>Bogotá, D.C.</c:v>
                </c:pt>
                <c:pt idx="1">
                  <c:v>Antioquia</c:v>
                </c:pt>
                <c:pt idx="2">
                  <c:v>Quindio</c:v>
                </c:pt>
                <c:pt idx="3">
                  <c:v>Santander</c:v>
                </c:pt>
                <c:pt idx="4">
                  <c:v>Risaralda</c:v>
                </c:pt>
                <c:pt idx="5">
                  <c:v>Valle del Cauca</c:v>
                </c:pt>
                <c:pt idx="6">
                  <c:v>Atlántico</c:v>
                </c:pt>
                <c:pt idx="7">
                  <c:v>Cundinamarca</c:v>
                </c:pt>
                <c:pt idx="8">
                  <c:v>Caldas</c:v>
                </c:pt>
                <c:pt idx="9">
                  <c:v>Meta</c:v>
                </c:pt>
                <c:pt idx="10">
                  <c:v>Tolima</c:v>
                </c:pt>
                <c:pt idx="11">
                  <c:v>Norte de Santander</c:v>
                </c:pt>
                <c:pt idx="12">
                  <c:v>Casanare</c:v>
                </c:pt>
                <c:pt idx="13">
                  <c:v>Bolívar</c:v>
                </c:pt>
                <c:pt idx="14">
                  <c:v>Boyacá</c:v>
                </c:pt>
                <c:pt idx="15">
                  <c:v>Huila</c:v>
                </c:pt>
                <c:pt idx="16">
                  <c:v>Cesar</c:v>
                </c:pt>
                <c:pt idx="17">
                  <c:v>Magdalena</c:v>
                </c:pt>
                <c:pt idx="18">
                  <c:v>Archipiélago de San Andrés</c:v>
                </c:pt>
                <c:pt idx="19">
                  <c:v>Sucre</c:v>
                </c:pt>
                <c:pt idx="20">
                  <c:v>Nariño</c:v>
                </c:pt>
                <c:pt idx="21">
                  <c:v>Córdoba</c:v>
                </c:pt>
                <c:pt idx="22">
                  <c:v>Cauca</c:v>
                </c:pt>
                <c:pt idx="23">
                  <c:v>Chocó</c:v>
                </c:pt>
                <c:pt idx="24">
                  <c:v>Arauca</c:v>
                </c:pt>
                <c:pt idx="25">
                  <c:v>Caquetá</c:v>
                </c:pt>
                <c:pt idx="26">
                  <c:v>La Guajira</c:v>
                </c:pt>
                <c:pt idx="27">
                  <c:v>Vichada</c:v>
                </c:pt>
                <c:pt idx="28">
                  <c:v>Putumayo</c:v>
                </c:pt>
                <c:pt idx="29">
                  <c:v>Guaviare</c:v>
                </c:pt>
                <c:pt idx="30">
                  <c:v>Guainía</c:v>
                </c:pt>
                <c:pt idx="31">
                  <c:v>Amazonas</c:v>
                </c:pt>
                <c:pt idx="32">
                  <c:v>Vaupés</c:v>
                </c:pt>
              </c:strCache>
            </c:strRef>
          </c:cat>
          <c:val>
            <c:numRef>
              <c:f>'Gráfica 34'!$D$2:$D$34</c:f>
              <c:numCache>
                <c:formatCode>0.00%</c:formatCode>
                <c:ptCount val="33"/>
                <c:pt idx="0">
                  <c:v>0.21659859441120372</c:v>
                </c:pt>
                <c:pt idx="1">
                  <c:v>0.15808104140610882</c:v>
                </c:pt>
                <c:pt idx="2">
                  <c:v>0.14699756906699313</c:v>
                </c:pt>
                <c:pt idx="3">
                  <c:v>0.15019053450094061</c:v>
                </c:pt>
                <c:pt idx="4">
                  <c:v>0.15563476360506198</c:v>
                </c:pt>
                <c:pt idx="5">
                  <c:v>0.14103057861400151</c:v>
                </c:pt>
                <c:pt idx="6">
                  <c:v>0.1201857069291436</c:v>
                </c:pt>
                <c:pt idx="7">
                  <c:v>0.11643188278836232</c:v>
                </c:pt>
                <c:pt idx="8">
                  <c:v>0.11403083437885758</c:v>
                </c:pt>
                <c:pt idx="9">
                  <c:v>0.10337038511396229</c:v>
                </c:pt>
                <c:pt idx="10">
                  <c:v>0.10131282661341717</c:v>
                </c:pt>
                <c:pt idx="11">
                  <c:v>8.9005840427927599E-2</c:v>
                </c:pt>
                <c:pt idx="12">
                  <c:v>8.3413973825612525E-2</c:v>
                </c:pt>
                <c:pt idx="13">
                  <c:v>7.7870606176565396E-2</c:v>
                </c:pt>
                <c:pt idx="14">
                  <c:v>7.4491415820428175E-2</c:v>
                </c:pt>
                <c:pt idx="15">
                  <c:v>7.526506392076443E-2</c:v>
                </c:pt>
                <c:pt idx="16">
                  <c:v>6.4276549072035838E-2</c:v>
                </c:pt>
                <c:pt idx="17">
                  <c:v>6.2945108696506408E-2</c:v>
                </c:pt>
                <c:pt idx="18">
                  <c:v>5.4033021620990648E-2</c:v>
                </c:pt>
                <c:pt idx="19">
                  <c:v>4.9960868134334521E-2</c:v>
                </c:pt>
                <c:pt idx="20">
                  <c:v>4.7168988609812751E-2</c:v>
                </c:pt>
                <c:pt idx="21">
                  <c:v>4.3705397512916362E-2</c:v>
                </c:pt>
                <c:pt idx="22">
                  <c:v>4.4332090849784025E-2</c:v>
                </c:pt>
                <c:pt idx="23">
                  <c:v>3.5670156985125226E-2</c:v>
                </c:pt>
                <c:pt idx="24">
                  <c:v>3.1656548135299223E-2</c:v>
                </c:pt>
                <c:pt idx="25">
                  <c:v>3.6602555358523164E-2</c:v>
                </c:pt>
                <c:pt idx="26">
                  <c:v>3.0482458810779215E-2</c:v>
                </c:pt>
                <c:pt idx="27">
                  <c:v>1.0393205069061898E-2</c:v>
                </c:pt>
                <c:pt idx="28">
                  <c:v>2.4958731121454952E-2</c:v>
                </c:pt>
                <c:pt idx="29">
                  <c:v>9.5808064215377239E-3</c:v>
                </c:pt>
                <c:pt idx="30">
                  <c:v>1.4243999715120006E-3</c:v>
                </c:pt>
                <c:pt idx="31">
                  <c:v>5.9542341220423416E-3</c:v>
                </c:pt>
                <c:pt idx="32">
                  <c:v>1.519998185076794E-3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5E-4318-955C-06634098C112}"/>
            </c:ext>
          </c:extLst>
        </c:ser>
        <c:ser>
          <c:idx val="0"/>
          <c:order val="2"/>
          <c:tx>
            <c:strRef>
              <c:f>'Gráfica 34'!$E$1</c:f>
              <c:strCache>
                <c:ptCount val="1"/>
                <c:pt idx="0">
                  <c:v>PEN2015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'Gráfica 34'!$B$2:$B$34</c:f>
              <c:strCache>
                <c:ptCount val="33"/>
                <c:pt idx="0">
                  <c:v>Bogotá, D.C.</c:v>
                </c:pt>
                <c:pt idx="1">
                  <c:v>Antioquia</c:v>
                </c:pt>
                <c:pt idx="2">
                  <c:v>Quindio</c:v>
                </c:pt>
                <c:pt idx="3">
                  <c:v>Santander</c:v>
                </c:pt>
                <c:pt idx="4">
                  <c:v>Risaralda</c:v>
                </c:pt>
                <c:pt idx="5">
                  <c:v>Valle del Cauca</c:v>
                </c:pt>
                <c:pt idx="6">
                  <c:v>Atlántico</c:v>
                </c:pt>
                <c:pt idx="7">
                  <c:v>Cundinamarca</c:v>
                </c:pt>
                <c:pt idx="8">
                  <c:v>Caldas</c:v>
                </c:pt>
                <c:pt idx="9">
                  <c:v>Meta</c:v>
                </c:pt>
                <c:pt idx="10">
                  <c:v>Tolima</c:v>
                </c:pt>
                <c:pt idx="11">
                  <c:v>Norte de Santander</c:v>
                </c:pt>
                <c:pt idx="12">
                  <c:v>Casanare</c:v>
                </c:pt>
                <c:pt idx="13">
                  <c:v>Bolívar</c:v>
                </c:pt>
                <c:pt idx="14">
                  <c:v>Boyacá</c:v>
                </c:pt>
                <c:pt idx="15">
                  <c:v>Huila</c:v>
                </c:pt>
                <c:pt idx="16">
                  <c:v>Cesar</c:v>
                </c:pt>
                <c:pt idx="17">
                  <c:v>Magdalena</c:v>
                </c:pt>
                <c:pt idx="18">
                  <c:v>Archipiélago de San Andrés</c:v>
                </c:pt>
                <c:pt idx="19">
                  <c:v>Sucre</c:v>
                </c:pt>
                <c:pt idx="20">
                  <c:v>Nariño</c:v>
                </c:pt>
                <c:pt idx="21">
                  <c:v>Córdoba</c:v>
                </c:pt>
                <c:pt idx="22">
                  <c:v>Cauca</c:v>
                </c:pt>
                <c:pt idx="23">
                  <c:v>Chocó</c:v>
                </c:pt>
                <c:pt idx="24">
                  <c:v>Arauca</c:v>
                </c:pt>
                <c:pt idx="25">
                  <c:v>Caquetá</c:v>
                </c:pt>
                <c:pt idx="26">
                  <c:v>La Guajira</c:v>
                </c:pt>
                <c:pt idx="27">
                  <c:v>Vichada</c:v>
                </c:pt>
                <c:pt idx="28">
                  <c:v>Putumayo</c:v>
                </c:pt>
                <c:pt idx="29">
                  <c:v>Guaviare</c:v>
                </c:pt>
                <c:pt idx="30">
                  <c:v>Guainía</c:v>
                </c:pt>
                <c:pt idx="31">
                  <c:v>Amazonas</c:v>
                </c:pt>
                <c:pt idx="32">
                  <c:v>Vaupés</c:v>
                </c:pt>
              </c:strCache>
            </c:strRef>
          </c:cat>
          <c:val>
            <c:numRef>
              <c:f>'Gráfica 34'!$E$2:$E$34</c:f>
              <c:numCache>
                <c:formatCode>0.00%</c:formatCode>
                <c:ptCount val="33"/>
                <c:pt idx="0">
                  <c:v>0.20441113811612782</c:v>
                </c:pt>
                <c:pt idx="1">
                  <c:v>0.1483115946148095</c:v>
                </c:pt>
                <c:pt idx="2">
                  <c:v>0.13702570271178646</c:v>
                </c:pt>
                <c:pt idx="3">
                  <c:v>0.14259763939179429</c:v>
                </c:pt>
                <c:pt idx="4">
                  <c:v>0.14590741349625455</c:v>
                </c:pt>
                <c:pt idx="5">
                  <c:v>0.13200795719862912</c:v>
                </c:pt>
                <c:pt idx="6">
                  <c:v>0.1160613167006859</c:v>
                </c:pt>
                <c:pt idx="7">
                  <c:v>0.10842446067056437</c:v>
                </c:pt>
                <c:pt idx="8">
                  <c:v>0.10549691242126699</c:v>
                </c:pt>
                <c:pt idx="9">
                  <c:v>9.9268308413100956E-2</c:v>
                </c:pt>
                <c:pt idx="10">
                  <c:v>9.763099742095277E-2</c:v>
                </c:pt>
                <c:pt idx="11">
                  <c:v>9.1342519142018616E-2</c:v>
                </c:pt>
                <c:pt idx="12">
                  <c:v>7.737622693061863E-2</c:v>
                </c:pt>
                <c:pt idx="13">
                  <c:v>7.5625571904112274E-2</c:v>
                </c:pt>
                <c:pt idx="14">
                  <c:v>6.746907530278351E-2</c:v>
                </c:pt>
                <c:pt idx="15">
                  <c:v>7.417189639211727E-2</c:v>
                </c:pt>
                <c:pt idx="16">
                  <c:v>6.1945397467173362E-2</c:v>
                </c:pt>
                <c:pt idx="17">
                  <c:v>5.5508635346898212E-2</c:v>
                </c:pt>
                <c:pt idx="18">
                  <c:v>4.7068365558200986E-2</c:v>
                </c:pt>
                <c:pt idx="19">
                  <c:v>5.013299824430574E-2</c:v>
                </c:pt>
                <c:pt idx="20">
                  <c:v>4.4988957865600136E-2</c:v>
                </c:pt>
                <c:pt idx="21">
                  <c:v>4.3172730697150989E-2</c:v>
                </c:pt>
                <c:pt idx="22">
                  <c:v>4.1715699816338679E-2</c:v>
                </c:pt>
                <c:pt idx="23">
                  <c:v>3.1580126096546042E-2</c:v>
                </c:pt>
                <c:pt idx="24">
                  <c:v>2.9845796084859808E-2</c:v>
                </c:pt>
                <c:pt idx="25">
                  <c:v>3.5595697195807741E-2</c:v>
                </c:pt>
                <c:pt idx="26">
                  <c:v>3.0484538999391311E-2</c:v>
                </c:pt>
                <c:pt idx="27">
                  <c:v>1.8756773279239726E-3</c:v>
                </c:pt>
                <c:pt idx="28">
                  <c:v>2.3166011981321191E-2</c:v>
                </c:pt>
                <c:pt idx="29">
                  <c:v>6.113812353682694E-3</c:v>
                </c:pt>
                <c:pt idx="30">
                  <c:v>1.5669446989055493E-3</c:v>
                </c:pt>
                <c:pt idx="31">
                  <c:v>6.9121099641934339E-3</c:v>
                </c:pt>
                <c:pt idx="32">
                  <c:v>1.5802129852284439E-3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5E-4318-955C-06634098C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17943408"/>
        <c:axId val="5103025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'Gráfica 34'!$F$1</c15:sqref>
                        </c15:formulaRef>
                      </c:ext>
                    </c:extLst>
                    <c:strCache>
                      <c:ptCount val="1"/>
                      <c:pt idx="0">
                        <c:v>PEN2014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'Gráfica 34'!$B$2:$B$34</c15:sqref>
                        </c15:formulaRef>
                      </c:ext>
                    </c:extLst>
                    <c:strCache>
                      <c:ptCount val="33"/>
                      <c:pt idx="0">
                        <c:v>Bogotá, D.C.</c:v>
                      </c:pt>
                      <c:pt idx="1">
                        <c:v>Antioquia</c:v>
                      </c:pt>
                      <c:pt idx="2">
                        <c:v>Quindio</c:v>
                      </c:pt>
                      <c:pt idx="3">
                        <c:v>Santander</c:v>
                      </c:pt>
                      <c:pt idx="4">
                        <c:v>Risaralda</c:v>
                      </c:pt>
                      <c:pt idx="5">
                        <c:v>Valle del Cauca</c:v>
                      </c:pt>
                      <c:pt idx="6">
                        <c:v>Atlántico</c:v>
                      </c:pt>
                      <c:pt idx="7">
                        <c:v>Cundinamarca</c:v>
                      </c:pt>
                      <c:pt idx="8">
                        <c:v>Caldas</c:v>
                      </c:pt>
                      <c:pt idx="9">
                        <c:v>Meta</c:v>
                      </c:pt>
                      <c:pt idx="10">
                        <c:v>Tolima</c:v>
                      </c:pt>
                      <c:pt idx="11">
                        <c:v>Norte de Santander</c:v>
                      </c:pt>
                      <c:pt idx="12">
                        <c:v>Casanare</c:v>
                      </c:pt>
                      <c:pt idx="13">
                        <c:v>Bolívar</c:v>
                      </c:pt>
                      <c:pt idx="14">
                        <c:v>Boyacá</c:v>
                      </c:pt>
                      <c:pt idx="15">
                        <c:v>Huila</c:v>
                      </c:pt>
                      <c:pt idx="16">
                        <c:v>Cesar</c:v>
                      </c:pt>
                      <c:pt idx="17">
                        <c:v>Magdalena</c:v>
                      </c:pt>
                      <c:pt idx="18">
                        <c:v>Archipiélago de San Andrés</c:v>
                      </c:pt>
                      <c:pt idx="19">
                        <c:v>Sucre</c:v>
                      </c:pt>
                      <c:pt idx="20">
                        <c:v>Nariño</c:v>
                      </c:pt>
                      <c:pt idx="21">
                        <c:v>Córdoba</c:v>
                      </c:pt>
                      <c:pt idx="22">
                        <c:v>Cauca</c:v>
                      </c:pt>
                      <c:pt idx="23">
                        <c:v>Chocó</c:v>
                      </c:pt>
                      <c:pt idx="24">
                        <c:v>Arauca</c:v>
                      </c:pt>
                      <c:pt idx="25">
                        <c:v>Caquetá</c:v>
                      </c:pt>
                      <c:pt idx="26">
                        <c:v>La Guajira</c:v>
                      </c:pt>
                      <c:pt idx="27">
                        <c:v>Vichada</c:v>
                      </c:pt>
                      <c:pt idx="28">
                        <c:v>Putumayo</c:v>
                      </c:pt>
                      <c:pt idx="29">
                        <c:v>Guaviare</c:v>
                      </c:pt>
                      <c:pt idx="30">
                        <c:v>Guainía</c:v>
                      </c:pt>
                      <c:pt idx="31">
                        <c:v>Amazonas</c:v>
                      </c:pt>
                      <c:pt idx="32">
                        <c:v>Vaupés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'Gráfica 34'!$F$2:$F$34</c15:sqref>
                        </c15:formulaRef>
                      </c:ext>
                    </c:extLst>
                    <c:numCache>
                      <c:formatCode>0.00%</c:formatCode>
                      <c:ptCount val="33"/>
                      <c:pt idx="0">
                        <c:v>0.19279322141562549</c:v>
                      </c:pt>
                      <c:pt idx="1">
                        <c:v>0.13985489795444811</c:v>
                      </c:pt>
                      <c:pt idx="2">
                        <c:v>0.12590684451908332</c:v>
                      </c:pt>
                      <c:pt idx="3">
                        <c:v>0.13367823455818612</c:v>
                      </c:pt>
                      <c:pt idx="4">
                        <c:v>0.13697931191846463</c:v>
                      </c:pt>
                      <c:pt idx="5">
                        <c:v>0.12133855207335431</c:v>
                      </c:pt>
                      <c:pt idx="6">
                        <c:v>0.10600932646875846</c:v>
                      </c:pt>
                      <c:pt idx="7">
                        <c:v>9.3300301357415655E-2</c:v>
                      </c:pt>
                      <c:pt idx="8">
                        <c:v>9.7069901687757726E-2</c:v>
                      </c:pt>
                      <c:pt idx="9">
                        <c:v>8.7430228020766179E-2</c:v>
                      </c:pt>
                      <c:pt idx="10">
                        <c:v>8.3844752617389065E-2</c:v>
                      </c:pt>
                      <c:pt idx="11">
                        <c:v>8.5410531547471122E-2</c:v>
                      </c:pt>
                      <c:pt idx="12">
                        <c:v>6.1075437058694206E-2</c:v>
                      </c:pt>
                      <c:pt idx="13">
                        <c:v>6.7745648344142123E-2</c:v>
                      </c:pt>
                      <c:pt idx="14">
                        <c:v>5.346241806349368E-2</c:v>
                      </c:pt>
                      <c:pt idx="15">
                        <c:v>6.7870541910447599E-2</c:v>
                      </c:pt>
                      <c:pt idx="16">
                        <c:v>5.303221833427936E-2</c:v>
                      </c:pt>
                      <c:pt idx="17">
                        <c:v>4.8860373510838356E-2</c:v>
                      </c:pt>
                      <c:pt idx="18">
                        <c:v>4.0645901769105951E-2</c:v>
                      </c:pt>
                      <c:pt idx="19">
                        <c:v>4.5416163623900323E-2</c:v>
                      </c:pt>
                      <c:pt idx="20">
                        <c:v>4.03524198392868E-2</c:v>
                      </c:pt>
                      <c:pt idx="21">
                        <c:v>3.9107794239396788E-2</c:v>
                      </c:pt>
                      <c:pt idx="22">
                        <c:v>4.1461348486887921E-2</c:v>
                      </c:pt>
                      <c:pt idx="23">
                        <c:v>2.6812022999044737E-2</c:v>
                      </c:pt>
                      <c:pt idx="24">
                        <c:v>2.2239609631254167E-2</c:v>
                      </c:pt>
                      <c:pt idx="25">
                        <c:v>3.1494610224773664E-2</c:v>
                      </c:pt>
                      <c:pt idx="26">
                        <c:v>2.4179077840719116E-2</c:v>
                      </c:pt>
                      <c:pt idx="27">
                        <c:v>1.0247651579846286E-3</c:v>
                      </c:pt>
                      <c:pt idx="28">
                        <c:v>1.8613979837787436E-2</c:v>
                      </c:pt>
                      <c:pt idx="29">
                        <c:v>3.7446342131701525E-4</c:v>
                      </c:pt>
                      <c:pt idx="30">
                        <c:v>4.6524155831435636E-4</c:v>
                      </c:pt>
                      <c:pt idx="31">
                        <c:v>6.6854141242638082E-3</c:v>
                      </c:pt>
                      <c:pt idx="32">
                        <c:v>3.4690101757631821E-4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25E-4318-955C-06634098C11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strRef>
              <c:f>'Gráfica 34'!$G$1</c:f>
              <c:strCache>
                <c:ptCount val="1"/>
                <c:pt idx="0">
                  <c:v>PPN 2017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32"/>
              <c:layout>
                <c:manualLayout>
                  <c:x val="-1.5373684294534996E-16"/>
                  <c:y val="-2.5362318840579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E-4318-955C-06634098C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34'!$B$2:$B$34</c:f>
              <c:strCache>
                <c:ptCount val="33"/>
                <c:pt idx="0">
                  <c:v>Bogotá, D.C.</c:v>
                </c:pt>
                <c:pt idx="1">
                  <c:v>Antioquia</c:v>
                </c:pt>
                <c:pt idx="2">
                  <c:v>Quindio</c:v>
                </c:pt>
                <c:pt idx="3">
                  <c:v>Santander</c:v>
                </c:pt>
                <c:pt idx="4">
                  <c:v>Risaralda</c:v>
                </c:pt>
                <c:pt idx="5">
                  <c:v>Valle del Cauca</c:v>
                </c:pt>
                <c:pt idx="6">
                  <c:v>Atlántico</c:v>
                </c:pt>
                <c:pt idx="7">
                  <c:v>Cundinamarca</c:v>
                </c:pt>
                <c:pt idx="8">
                  <c:v>Caldas</c:v>
                </c:pt>
                <c:pt idx="9">
                  <c:v>Meta</c:v>
                </c:pt>
                <c:pt idx="10">
                  <c:v>Tolima</c:v>
                </c:pt>
                <c:pt idx="11">
                  <c:v>Norte de Santander</c:v>
                </c:pt>
                <c:pt idx="12">
                  <c:v>Casanare</c:v>
                </c:pt>
                <c:pt idx="13">
                  <c:v>Bolívar</c:v>
                </c:pt>
                <c:pt idx="14">
                  <c:v>Boyacá</c:v>
                </c:pt>
                <c:pt idx="15">
                  <c:v>Huila</c:v>
                </c:pt>
                <c:pt idx="16">
                  <c:v>Cesar</c:v>
                </c:pt>
                <c:pt idx="17">
                  <c:v>Magdalena</c:v>
                </c:pt>
                <c:pt idx="18">
                  <c:v>Archipiélago de San Andrés</c:v>
                </c:pt>
                <c:pt idx="19">
                  <c:v>Sucre</c:v>
                </c:pt>
                <c:pt idx="20">
                  <c:v>Nariño</c:v>
                </c:pt>
                <c:pt idx="21">
                  <c:v>Córdoba</c:v>
                </c:pt>
                <c:pt idx="22">
                  <c:v>Cauca</c:v>
                </c:pt>
                <c:pt idx="23">
                  <c:v>Chocó</c:v>
                </c:pt>
                <c:pt idx="24">
                  <c:v>Arauca</c:v>
                </c:pt>
                <c:pt idx="25">
                  <c:v>Caquetá</c:v>
                </c:pt>
                <c:pt idx="26">
                  <c:v>La Guajira</c:v>
                </c:pt>
                <c:pt idx="27">
                  <c:v>Vichada</c:v>
                </c:pt>
                <c:pt idx="28">
                  <c:v>Putumayo</c:v>
                </c:pt>
                <c:pt idx="29">
                  <c:v>Guaviare</c:v>
                </c:pt>
                <c:pt idx="30">
                  <c:v>Guainía</c:v>
                </c:pt>
                <c:pt idx="31">
                  <c:v>Amazonas</c:v>
                </c:pt>
                <c:pt idx="32">
                  <c:v>Vaupés</c:v>
                </c:pt>
              </c:strCache>
            </c:strRef>
          </c:cat>
          <c:val>
            <c:numRef>
              <c:f>'Gráfica 34'!$G$2:$G$34</c:f>
              <c:numCache>
                <c:formatCode>0.00%</c:formatCode>
                <c:ptCount val="33"/>
                <c:pt idx="0">
                  <c:v>0.12820000000000001</c:v>
                </c:pt>
                <c:pt idx="1">
                  <c:v>0.12820000000000001</c:v>
                </c:pt>
                <c:pt idx="2">
                  <c:v>0.12820000000000001</c:v>
                </c:pt>
                <c:pt idx="3">
                  <c:v>0.12820000000000001</c:v>
                </c:pt>
                <c:pt idx="4">
                  <c:v>0.12820000000000001</c:v>
                </c:pt>
                <c:pt idx="5">
                  <c:v>0.12820000000000001</c:v>
                </c:pt>
                <c:pt idx="6">
                  <c:v>0.12820000000000001</c:v>
                </c:pt>
                <c:pt idx="7">
                  <c:v>0.12820000000000001</c:v>
                </c:pt>
                <c:pt idx="8">
                  <c:v>0.12820000000000001</c:v>
                </c:pt>
                <c:pt idx="9">
                  <c:v>0.12820000000000001</c:v>
                </c:pt>
                <c:pt idx="10">
                  <c:v>0.12820000000000001</c:v>
                </c:pt>
                <c:pt idx="11">
                  <c:v>0.12820000000000001</c:v>
                </c:pt>
                <c:pt idx="12">
                  <c:v>0.12820000000000001</c:v>
                </c:pt>
                <c:pt idx="13">
                  <c:v>0.12820000000000001</c:v>
                </c:pt>
                <c:pt idx="14">
                  <c:v>0.12820000000000001</c:v>
                </c:pt>
                <c:pt idx="15">
                  <c:v>0.12820000000000001</c:v>
                </c:pt>
                <c:pt idx="16">
                  <c:v>0.12820000000000001</c:v>
                </c:pt>
                <c:pt idx="17">
                  <c:v>0.12820000000000001</c:v>
                </c:pt>
                <c:pt idx="18">
                  <c:v>0.12820000000000001</c:v>
                </c:pt>
                <c:pt idx="19">
                  <c:v>0.12820000000000001</c:v>
                </c:pt>
                <c:pt idx="20">
                  <c:v>0.12820000000000001</c:v>
                </c:pt>
                <c:pt idx="21">
                  <c:v>0.12820000000000001</c:v>
                </c:pt>
                <c:pt idx="22">
                  <c:v>0.12820000000000001</c:v>
                </c:pt>
                <c:pt idx="23">
                  <c:v>0.12820000000000001</c:v>
                </c:pt>
                <c:pt idx="24">
                  <c:v>0.12820000000000001</c:v>
                </c:pt>
                <c:pt idx="25">
                  <c:v>0.12820000000000001</c:v>
                </c:pt>
                <c:pt idx="26">
                  <c:v>0.12820000000000001</c:v>
                </c:pt>
                <c:pt idx="27">
                  <c:v>0.12820000000000001</c:v>
                </c:pt>
                <c:pt idx="28">
                  <c:v>0.12820000000000001</c:v>
                </c:pt>
                <c:pt idx="29">
                  <c:v>0.12820000000000001</c:v>
                </c:pt>
                <c:pt idx="30">
                  <c:v>0.12820000000000001</c:v>
                </c:pt>
                <c:pt idx="31">
                  <c:v>0.12820000000000001</c:v>
                </c:pt>
                <c:pt idx="32">
                  <c:v>0.12820000000000001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5E-4318-955C-06634098C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943408"/>
        <c:axId val="51030256"/>
      </c:lineChart>
      <c:catAx>
        <c:axId val="211794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1030256"/>
        <c:crosses val="autoZero"/>
        <c:auto val="1"/>
        <c:lblAlgn val="ctr"/>
        <c:lblOffset val="100"/>
        <c:noMultiLvlLbl val="0"/>
      </c:catAx>
      <c:valAx>
        <c:axId val="5103025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117943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bar"/>
        <c:varyColors val="1"/>
        <c:ser>
          <c:idx val="0"/>
          <c:order val="0"/>
          <c:tx>
            <c:strRef>
              <c:f>'Gráfica 35'!$C$14</c:f>
              <c:strCache>
                <c:ptCount val="1"/>
                <c:pt idx="0">
                  <c:v>Variación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1A-4714-8E80-950008FD51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1A-4714-8E80-950008FD51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1A-4714-8E80-950008FD51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1A-4714-8E80-950008FD51D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1A-4714-8E80-950008FD51D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1A-4714-8E80-950008FD51D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1A-4714-8E80-950008FD51D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91A-4714-8E80-950008FD51D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91A-4714-8E80-950008FD51D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91A-4714-8E80-950008FD51D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91A-4714-8E80-950008FD51D2}"/>
              </c:ext>
            </c:extLst>
          </c:dPt>
          <c:dLbls>
            <c:dLbl>
              <c:idx val="0"/>
              <c:layout>
                <c:manualLayout>
                  <c:x val="0.14166666666666661"/>
                  <c:y val="-0.194444444444444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1A-4714-8E80-950008FD51D2}"/>
                </c:ext>
              </c:extLst>
            </c:dLbl>
            <c:dLbl>
              <c:idx val="1"/>
              <c:layout>
                <c:manualLayout>
                  <c:x val="-8.3333333333333835E-3"/>
                  <c:y val="0.1666666666666666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1A-4714-8E80-950008FD51D2}"/>
                </c:ext>
              </c:extLst>
            </c:dLbl>
            <c:dLbl>
              <c:idx val="2"/>
              <c:layout>
                <c:manualLayout>
                  <c:x val="-0.11675255026111436"/>
                  <c:y val="4.60184589586024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1A-4714-8E80-950008FD51D2}"/>
                </c:ext>
              </c:extLst>
            </c:dLbl>
            <c:dLbl>
              <c:idx val="3"/>
              <c:layout>
                <c:manualLayout>
                  <c:x val="-0.14444444444444454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1A-4714-8E80-950008FD51D2}"/>
                </c:ext>
              </c:extLst>
            </c:dLbl>
            <c:dLbl>
              <c:idx val="4"/>
              <c:layout>
                <c:manualLayout>
                  <c:x val="-0.14166666666666666"/>
                  <c:y val="-4.62962962962962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1A-4714-8E80-950008FD51D2}"/>
                </c:ext>
              </c:extLst>
            </c:dLbl>
            <c:dLbl>
              <c:idx val="5"/>
              <c:layout>
                <c:manualLayout>
                  <c:x val="-0.14166666666666677"/>
                  <c:y val="-8.4875562720133283E-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1A-4714-8E80-950008FD51D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1A-4714-8E80-950008FD51D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1A-4714-8E80-950008FD51D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1A-4714-8E80-950008FD51D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1A-4714-8E80-950008FD51D2}"/>
                </c:ext>
              </c:extLst>
            </c:dLbl>
            <c:dLbl>
              <c:idx val="10"/>
              <c:layout>
                <c:manualLayout>
                  <c:x val="-0.16666666666666666"/>
                  <c:y val="4.6296296296296294E-3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Fibra Óptica </a:t>
                    </a:r>
                    <a:fld id="{8B89CD27-F55E-4139-8BD0-9F07E51DFF11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091A-4714-8E80-950008FD51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'Gráfica 35'!$A$15:$A$24</c:f>
              <c:strCache>
                <c:ptCount val="10"/>
                <c:pt idx="0">
                  <c:v>Cable</c:v>
                </c:pt>
                <c:pt idx="1">
                  <c:v>xDSL</c:v>
                </c:pt>
                <c:pt idx="2">
                  <c:v>Otras</c:v>
                </c:pt>
                <c:pt idx="3">
                  <c:v>FTTH</c:v>
                </c:pt>
                <c:pt idx="4">
                  <c:v>FTTC</c:v>
                </c:pt>
                <c:pt idx="5">
                  <c:v>FTTx</c:v>
                </c:pt>
                <c:pt idx="6">
                  <c:v>FTTB</c:v>
                </c:pt>
                <c:pt idx="7">
                  <c:v>Fiber to the premises</c:v>
                </c:pt>
                <c:pt idx="8">
                  <c:v>FTTA</c:v>
                </c:pt>
                <c:pt idx="9">
                  <c:v>FTTN</c:v>
                </c:pt>
              </c:strCache>
            </c:strRef>
          </c:cat>
          <c:val>
            <c:numRef>
              <c:f>'Gráfica 35'!$C$15:$C$24</c:f>
              <c:numCache>
                <c:formatCode>0.0%</c:formatCode>
                <c:ptCount val="10"/>
                <c:pt idx="0">
                  <c:v>0.53905267424322245</c:v>
                </c:pt>
                <c:pt idx="1">
                  <c:v>0.31152044002621071</c:v>
                </c:pt>
                <c:pt idx="2">
                  <c:v>3.8340137552487094E-2</c:v>
                </c:pt>
                <c:pt idx="3">
                  <c:v>4.7470858609876355E-2</c:v>
                </c:pt>
                <c:pt idx="4">
                  <c:v>3.6710668654935122E-2</c:v>
                </c:pt>
                <c:pt idx="5">
                  <c:v>2.5899696222701253E-2</c:v>
                </c:pt>
                <c:pt idx="6">
                  <c:v>5.7711675128830871E-4</c:v>
                </c:pt>
                <c:pt idx="7">
                  <c:v>3.4772549872031321E-4</c:v>
                </c:pt>
                <c:pt idx="8">
                  <c:v>7.7202021553918491E-5</c:v>
                </c:pt>
                <c:pt idx="9">
                  <c:v>3.4804190044799319E-6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91A-4714-8E80-950008FD5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7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'Gráfica 36'!$A$10</c:f>
              <c:strCache>
                <c:ptCount val="1"/>
                <c:pt idx="0">
                  <c:v>Menor a 1 Mbps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'Gráfica 36'!$B$9:$D$9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36'!$B$10:$D$10</c:f>
              <c:numCache>
                <c:formatCode>0.0%</c:formatCode>
                <c:ptCount val="3"/>
                <c:pt idx="0">
                  <c:v>8.2169528678494399E-4</c:v>
                </c:pt>
                <c:pt idx="1">
                  <c:v>7.6269570096308701E-3</c:v>
                </c:pt>
                <c:pt idx="2">
                  <c:v>1.0692493981621995E-2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6-46D9-B430-0A6C888211D2}"/>
            </c:ext>
          </c:extLst>
        </c:ser>
        <c:ser>
          <c:idx val="2"/>
          <c:order val="1"/>
          <c:tx>
            <c:strRef>
              <c:f>'Gráfica 36'!$A$11</c:f>
              <c:strCache>
                <c:ptCount val="1"/>
                <c:pt idx="0">
                  <c:v>Entre 1 y 2 Mbps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36'!$B$9:$D$9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36'!$B$11:$D$11</c:f>
              <c:numCache>
                <c:formatCode>0.0%</c:formatCode>
                <c:ptCount val="3"/>
                <c:pt idx="0">
                  <c:v>4.4780811121141045E-2</c:v>
                </c:pt>
                <c:pt idx="1">
                  <c:v>0.10267748999768869</c:v>
                </c:pt>
                <c:pt idx="2">
                  <c:v>0.19370486216495894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76-46D9-B430-0A6C888211D2}"/>
            </c:ext>
          </c:extLst>
        </c:ser>
        <c:ser>
          <c:idx val="3"/>
          <c:order val="2"/>
          <c:tx>
            <c:strRef>
              <c:f>'Gráfica 36'!$A$12</c:f>
              <c:strCache>
                <c:ptCount val="1"/>
                <c:pt idx="0">
                  <c:v>Entre 2 y 5 Mbps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36'!$B$9:$D$9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36'!$B$12:$D$12</c:f>
              <c:numCache>
                <c:formatCode>0.0%</c:formatCode>
                <c:ptCount val="3"/>
                <c:pt idx="0">
                  <c:v>0.20242702273251492</c:v>
                </c:pt>
                <c:pt idx="1">
                  <c:v>0.38997003052163187</c:v>
                </c:pt>
                <c:pt idx="2">
                  <c:v>0.4010189589039122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76-46D9-B430-0A6C888211D2}"/>
            </c:ext>
          </c:extLst>
        </c:ser>
        <c:ser>
          <c:idx val="4"/>
          <c:order val="3"/>
          <c:tx>
            <c:strRef>
              <c:f>'Gráfica 36'!$A$13</c:f>
              <c:strCache>
                <c:ptCount val="1"/>
                <c:pt idx="0">
                  <c:v>Entre 5 y 10 Mbps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36'!$B$9:$D$9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36'!$B$13:$D$13</c:f>
              <c:numCache>
                <c:formatCode>0.0%</c:formatCode>
                <c:ptCount val="3"/>
                <c:pt idx="0">
                  <c:v>0.48819489333939559</c:v>
                </c:pt>
                <c:pt idx="1">
                  <c:v>0.35514984991693288</c:v>
                </c:pt>
                <c:pt idx="2">
                  <c:v>0.30418165819935894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76-46D9-B430-0A6C888211D2}"/>
            </c:ext>
          </c:extLst>
        </c:ser>
        <c:ser>
          <c:idx val="5"/>
          <c:order val="4"/>
          <c:tx>
            <c:strRef>
              <c:f>'Gráfica 36'!$A$14</c:f>
              <c:strCache>
                <c:ptCount val="1"/>
                <c:pt idx="0">
                  <c:v>Mayor e igual a 10 Mbps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36'!$B$9:$D$9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36'!$B$14:$D$14</c:f>
              <c:numCache>
                <c:formatCode>0.0%</c:formatCode>
                <c:ptCount val="3"/>
                <c:pt idx="0">
                  <c:v>0.26377557752016351</c:v>
                </c:pt>
                <c:pt idx="1">
                  <c:v>0.14457567255411569</c:v>
                </c:pt>
                <c:pt idx="2">
                  <c:v>9.0402026750147926E-2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76-46D9-B430-0A6C88821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321305696"/>
        <c:axId val="238845648"/>
      </c:barChart>
      <c:catAx>
        <c:axId val="321305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238845648"/>
        <c:crosses val="autoZero"/>
        <c:auto val="1"/>
        <c:lblAlgn val="ctr"/>
        <c:lblOffset val="100"/>
        <c:noMultiLvlLbl val="0"/>
      </c:catAx>
      <c:valAx>
        <c:axId val="238845648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32130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3"/>
          <c:order val="0"/>
          <c:tx>
            <c:strRef>
              <c:f>'Gráfica 37'!$A$11</c:f>
              <c:strCache>
                <c:ptCount val="1"/>
                <c:pt idx="0">
                  <c:v>Menor a 1 Mbps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37'!$B$10:$D$10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37'!$B$11:$D$11</c:f>
              <c:numCache>
                <c:formatCode>0.0%</c:formatCode>
                <c:ptCount val="3"/>
                <c:pt idx="0">
                  <c:v>0.11467458556910703</c:v>
                </c:pt>
                <c:pt idx="1">
                  <c:v>0.22087554375757634</c:v>
                </c:pt>
                <c:pt idx="2">
                  <c:v>0.28623000516053959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9-45A6-AD9A-4D1F65DFA78F}"/>
            </c:ext>
          </c:extLst>
        </c:ser>
        <c:ser>
          <c:idx val="4"/>
          <c:order val="1"/>
          <c:tx>
            <c:strRef>
              <c:f>'Gráfica 37'!$A$12</c:f>
              <c:strCache>
                <c:ptCount val="1"/>
                <c:pt idx="0">
                  <c:v>Entre 1 y 2 Mbps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37'!$B$10:$D$10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37'!$B$12:$D$12</c:f>
              <c:numCache>
                <c:formatCode>0.0%</c:formatCode>
                <c:ptCount val="3"/>
                <c:pt idx="0">
                  <c:v>0.6754805113937844</c:v>
                </c:pt>
                <c:pt idx="1">
                  <c:v>0.64587937768932846</c:v>
                </c:pt>
                <c:pt idx="2">
                  <c:v>0.63322594967888479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9-45A6-AD9A-4D1F65DFA78F}"/>
            </c:ext>
          </c:extLst>
        </c:ser>
        <c:ser>
          <c:idx val="0"/>
          <c:order val="2"/>
          <c:tx>
            <c:strRef>
              <c:f>'Gráfica 37'!$A$13</c:f>
              <c:strCache>
                <c:ptCount val="1"/>
                <c:pt idx="0">
                  <c:v>Entre 2 y 5 Mbps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37'!$B$10:$D$10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37'!$B$13:$D$13</c:f>
              <c:numCache>
                <c:formatCode>0.0%</c:formatCode>
                <c:ptCount val="3"/>
                <c:pt idx="0">
                  <c:v>0.13434338256860617</c:v>
                </c:pt>
                <c:pt idx="1">
                  <c:v>9.7283051227220085E-2</c:v>
                </c:pt>
                <c:pt idx="2">
                  <c:v>6.0396866210533806E-2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99-45A6-AD9A-4D1F65DFA78F}"/>
            </c:ext>
          </c:extLst>
        </c:ser>
        <c:ser>
          <c:idx val="1"/>
          <c:order val="3"/>
          <c:tx>
            <c:strRef>
              <c:f>'Gráfica 37'!$A$14</c:f>
              <c:strCache>
                <c:ptCount val="1"/>
                <c:pt idx="0">
                  <c:v>Entre 5 y 10 Mbps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99-45A6-AD9A-4D1F65DFA7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99-45A6-AD9A-4D1F65DFA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37'!$B$10:$D$10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37'!$B$14:$D$14</c:f>
              <c:numCache>
                <c:formatCode>0.0%</c:formatCode>
                <c:ptCount val="3"/>
                <c:pt idx="0">
                  <c:v>2.0168078925778165E-2</c:v>
                </c:pt>
                <c:pt idx="1">
                  <c:v>1.4996186268985958E-2</c:v>
                </c:pt>
                <c:pt idx="2">
                  <c:v>8.4033038260943188E-3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99-45A6-AD9A-4D1F65DFA78F}"/>
            </c:ext>
          </c:extLst>
        </c:ser>
        <c:ser>
          <c:idx val="5"/>
          <c:order val="4"/>
          <c:tx>
            <c:strRef>
              <c:f>'Gráfica 37'!$A$15</c:f>
              <c:strCache>
                <c:ptCount val="1"/>
                <c:pt idx="0">
                  <c:v>Mayor e igual a 10 Mbps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028045293110513E-2"/>
                  <c:y val="-1.324886832704519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99-45A6-AD9A-4D1F65DFA78F}"/>
                </c:ext>
              </c:extLst>
            </c:dLbl>
            <c:dLbl>
              <c:idx val="1"/>
              <c:layout>
                <c:manualLayout>
                  <c:x val="2.404206793966576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99-45A6-AD9A-4D1F65DFA78F}"/>
                </c:ext>
              </c:extLst>
            </c:dLbl>
            <c:dLbl>
              <c:idx val="2"/>
              <c:layout>
                <c:manualLayout>
                  <c:x val="2.0035056616388141E-2"/>
                  <c:y val="3.312217081761298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99-45A6-AD9A-4D1F65DFA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37'!$B$10:$D$10</c:f>
              <c:numCache>
                <c:formatCode>General</c:formatCode>
                <c:ptCount val="3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</c:numCache>
            </c:numRef>
          </c:cat>
          <c:val>
            <c:numRef>
              <c:f>'Gráfica 37'!$B$15:$D$15</c:f>
              <c:numCache>
                <c:formatCode>0.0%</c:formatCode>
                <c:ptCount val="3"/>
                <c:pt idx="0">
                  <c:v>5.5333441542724203E-2</c:v>
                </c:pt>
                <c:pt idx="1">
                  <c:v>2.0965841056889149E-2</c:v>
                </c:pt>
                <c:pt idx="2">
                  <c:v>1.1743875123947516E-2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F99-45A6-AD9A-4D1F65DFA7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718378575"/>
        <c:axId val="841625919"/>
        <c:extLst/>
      </c:barChart>
      <c:catAx>
        <c:axId val="7183785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841625919"/>
        <c:crosses val="autoZero"/>
        <c:auto val="1"/>
        <c:lblAlgn val="ctr"/>
        <c:lblOffset val="100"/>
        <c:noMultiLvlLbl val="0"/>
      </c:catAx>
      <c:valAx>
        <c:axId val="841625919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718378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58609860662048E-3"/>
          <c:y val="0.87130316027569721"/>
          <c:w val="0.99664413901393367"/>
          <c:h val="0.10701662292213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94218586923863"/>
          <c:y val="6.7992513513068592E-2"/>
          <c:w val="0.80122927329246996"/>
          <c:h val="0.60384812953732203"/>
        </c:manualLayout>
      </c:layout>
      <c:lineChart>
        <c:grouping val="standard"/>
        <c:varyColors val="0"/>
        <c:ser>
          <c:idx val="5"/>
          <c:order val="0"/>
          <c:tx>
            <c:strRef>
              <c:f>'Gráfica 38'!$B$8</c:f>
              <c:strCache>
                <c:ptCount val="1"/>
                <c:pt idx="0">
                  <c:v>Lineas fijas reportadas + estimación de líneas de PRST Transtel</c:v>
                </c:pt>
              </c:strCache>
            </c:strRef>
          </c:tx>
          <c:spPr>
            <a:ln w="28575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545933103617263E-2"/>
                  <c:y val="-3.413332759965102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5-4925-8FCA-260A754D86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5-4925-8FCA-260A754D86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5-4925-8FCA-260A754D868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5-4925-8FCA-260A754D86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5-4925-8FCA-260A754D86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5-4925-8FCA-260A754D868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5-4925-8FCA-260A754D868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5-4925-8FCA-260A754D868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5-4925-8FCA-260A754D868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5-4925-8FCA-260A754D868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25-4925-8FCA-260A754D8688}"/>
                </c:ext>
              </c:extLst>
            </c:dLbl>
            <c:dLbl>
              <c:idx val="11"/>
              <c:layout>
                <c:manualLayout>
                  <c:x val="0"/>
                  <c:y val="-5.119999139947652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25-4925-8FCA-260A754D868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38'!$C$2:$N$2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38'!$C$8:$N$8</c:f>
              <c:numCache>
                <c:formatCode>General</c:formatCode>
                <c:ptCount val="12"/>
                <c:pt idx="0">
                  <c:v>7.1952639999999999</c:v>
                </c:pt>
                <c:pt idx="1">
                  <c:v>7.1809719999999997</c:v>
                </c:pt>
                <c:pt idx="2">
                  <c:v>7.1477310000000003</c:v>
                </c:pt>
                <c:pt idx="3">
                  <c:v>7.109254</c:v>
                </c:pt>
                <c:pt idx="4">
                  <c:v>7.0796979999999996</c:v>
                </c:pt>
                <c:pt idx="5">
                  <c:v>7.079383</c:v>
                </c:pt>
                <c:pt idx="6">
                  <c:v>7.1456140000000001</c:v>
                </c:pt>
                <c:pt idx="7">
                  <c:v>7.1159840000000001</c:v>
                </c:pt>
                <c:pt idx="8">
                  <c:v>7.0864320000000003</c:v>
                </c:pt>
                <c:pt idx="9">
                  <c:v>7.1072860000000002</c:v>
                </c:pt>
                <c:pt idx="10">
                  <c:v>7.0963719999999997</c:v>
                </c:pt>
                <c:pt idx="11">
                  <c:v>7.1731879999999997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25-4925-8FCA-260A754D8688}"/>
            </c:ext>
          </c:extLst>
        </c:ser>
        <c:ser>
          <c:idx val="2"/>
          <c:order val="1"/>
          <c:tx>
            <c:strRef>
              <c:f>'Gráfica 38'!$B$5</c:f>
              <c:strCache>
                <c:ptCount val="1"/>
                <c:pt idx="0">
                  <c:v>Líneas fijas reportadas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25-4925-8FCA-260A754D86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25-4925-8FCA-260A754D86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25-4925-8FCA-260A754D868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25-4925-8FCA-260A754D86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25-4925-8FCA-260A754D86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25-4925-8FCA-260A754D868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25-4925-8FCA-260A754D868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25-4925-8FCA-260A754D868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25-4925-8FCA-260A754D868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25-4925-8FCA-260A754D868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25-4925-8FCA-260A754D8688}"/>
                </c:ext>
              </c:extLst>
            </c:dLbl>
            <c:dLbl>
              <c:idx val="11"/>
              <c:layout>
                <c:manualLayout>
                  <c:x val="0"/>
                  <c:y val="-1.2799997849869167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25-4925-8FCA-260A754D86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38'!$C$2:$N$2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38'!$C$5:$N$5</c:f>
              <c:numCache>
                <c:formatCode>General</c:formatCode>
                <c:ptCount val="12"/>
                <c:pt idx="0">
                  <c:v>7.1952639999999999</c:v>
                </c:pt>
                <c:pt idx="1">
                  <c:v>7.1809719999999997</c:v>
                </c:pt>
                <c:pt idx="2">
                  <c:v>7.1477310000000003</c:v>
                </c:pt>
                <c:pt idx="3">
                  <c:v>7.109254</c:v>
                </c:pt>
                <c:pt idx="4">
                  <c:v>7.0796979999999996</c:v>
                </c:pt>
                <c:pt idx="5">
                  <c:v>7.079383</c:v>
                </c:pt>
                <c:pt idx="6">
                  <c:v>7.1456140000000001</c:v>
                </c:pt>
                <c:pt idx="7">
                  <c:v>7.1159840000000001</c:v>
                </c:pt>
                <c:pt idx="8">
                  <c:v>6.9177799999999996</c:v>
                </c:pt>
                <c:pt idx="9">
                  <c:v>6.9399600000000001</c:v>
                </c:pt>
                <c:pt idx="10">
                  <c:v>6.9306279999999996</c:v>
                </c:pt>
                <c:pt idx="11">
                  <c:v>6.987654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25-4925-8FCA-260A754D8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34016432"/>
        <c:axId val="-234021328"/>
      </c:lineChart>
      <c:catAx>
        <c:axId val="-23401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-234021328"/>
        <c:crosses val="autoZero"/>
        <c:auto val="1"/>
        <c:lblAlgn val="ctr"/>
        <c:lblOffset val="100"/>
        <c:noMultiLvlLbl val="0"/>
      </c:catAx>
      <c:valAx>
        <c:axId val="-234021328"/>
        <c:scaling>
          <c:orientation val="minMax"/>
          <c:min val="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Millones de Líneas</a:t>
                </a:r>
              </a:p>
            </c:rich>
          </c:tx>
          <c:layout>
            <c:manualLayout>
              <c:xMode val="edge"/>
              <c:yMode val="edge"/>
              <c:x val="3.9748151444791338E-2"/>
              <c:y val="0.20508788156004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-23401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10370715019431"/>
          <c:y val="0.83413285725852271"/>
          <c:w val="0.83694090991847547"/>
          <c:h val="0.13760098475993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 39'!$B$3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'Gráfica 39'!$A$4:$A$33</c:f>
              <c:strCache>
                <c:ptCount val="30"/>
                <c:pt idx="0">
                  <c:v>Bogotá, D.C.</c:v>
                </c:pt>
                <c:pt idx="1">
                  <c:v>Antioquia</c:v>
                </c:pt>
                <c:pt idx="2">
                  <c:v>Valle del Cauca</c:v>
                </c:pt>
                <c:pt idx="3">
                  <c:v>Santander</c:v>
                </c:pt>
                <c:pt idx="4">
                  <c:v>Atlántico</c:v>
                </c:pt>
                <c:pt idx="5">
                  <c:v>Risaralda</c:v>
                </c:pt>
                <c:pt idx="6">
                  <c:v>Quindio</c:v>
                </c:pt>
                <c:pt idx="7">
                  <c:v>Cundinamarca</c:v>
                </c:pt>
                <c:pt idx="8">
                  <c:v>Caldas</c:v>
                </c:pt>
                <c:pt idx="9">
                  <c:v>Norte de Santander</c:v>
                </c:pt>
                <c:pt idx="10">
                  <c:v>Tolima</c:v>
                </c:pt>
                <c:pt idx="11">
                  <c:v>Meta</c:v>
                </c:pt>
                <c:pt idx="12">
                  <c:v>Bolívar</c:v>
                </c:pt>
                <c:pt idx="13">
                  <c:v>Huila</c:v>
                </c:pt>
                <c:pt idx="14">
                  <c:v>Cesar</c:v>
                </c:pt>
                <c:pt idx="15">
                  <c:v>Magdalena</c:v>
                </c:pt>
                <c:pt idx="16">
                  <c:v>Arch.San Andrés</c:v>
                </c:pt>
                <c:pt idx="17">
                  <c:v>Sucre</c:v>
                </c:pt>
                <c:pt idx="18">
                  <c:v>Cauca</c:v>
                </c:pt>
                <c:pt idx="19">
                  <c:v>Córdoba</c:v>
                </c:pt>
                <c:pt idx="20">
                  <c:v>Boyacá</c:v>
                </c:pt>
                <c:pt idx="21">
                  <c:v>Casanare</c:v>
                </c:pt>
                <c:pt idx="22">
                  <c:v>Chocó</c:v>
                </c:pt>
                <c:pt idx="23">
                  <c:v>Nariño</c:v>
                </c:pt>
                <c:pt idx="24">
                  <c:v>Arauca</c:v>
                </c:pt>
                <c:pt idx="25">
                  <c:v>Caquetá</c:v>
                </c:pt>
                <c:pt idx="26">
                  <c:v>La Guajira</c:v>
                </c:pt>
                <c:pt idx="27">
                  <c:v>Putumayo</c:v>
                </c:pt>
                <c:pt idx="28">
                  <c:v>Grupo Amazonas</c:v>
                </c:pt>
                <c:pt idx="29">
                  <c:v>Nacional</c:v>
                </c:pt>
              </c:strCache>
            </c:strRef>
          </c:cat>
          <c:val>
            <c:numRef>
              <c:f>'Gráfica 39'!$B$4:$B$33</c:f>
              <c:numCache>
                <c:formatCode>0.0%</c:formatCode>
                <c:ptCount val="30"/>
                <c:pt idx="0">
                  <c:v>0.68135623412616475</c:v>
                </c:pt>
                <c:pt idx="1">
                  <c:v>0.6060765527442401</c:v>
                </c:pt>
                <c:pt idx="2">
                  <c:v>0.52681377511699612</c:v>
                </c:pt>
                <c:pt idx="3">
                  <c:v>0.49876972017905125</c:v>
                </c:pt>
                <c:pt idx="4">
                  <c:v>0.42566568286177436</c:v>
                </c:pt>
                <c:pt idx="5">
                  <c:v>0.46616739068696028</c:v>
                </c:pt>
                <c:pt idx="6">
                  <c:v>0.35428651524619942</c:v>
                </c:pt>
                <c:pt idx="7">
                  <c:v>0.33176396086692428</c:v>
                </c:pt>
                <c:pt idx="8">
                  <c:v>0.3059217113303826</c:v>
                </c:pt>
                <c:pt idx="9">
                  <c:v>0.30322827199718821</c:v>
                </c:pt>
                <c:pt idx="10">
                  <c:v>0.30572382612806948</c:v>
                </c:pt>
                <c:pt idx="11">
                  <c:v>0.22983952580598527</c:v>
                </c:pt>
                <c:pt idx="12">
                  <c:v>0.22756820933595082</c:v>
                </c:pt>
                <c:pt idx="13">
                  <c:v>0.25725109245810934</c:v>
                </c:pt>
                <c:pt idx="14">
                  <c:v>0.19422878841453103</c:v>
                </c:pt>
                <c:pt idx="15">
                  <c:v>0.18857632150543677</c:v>
                </c:pt>
                <c:pt idx="16">
                  <c:v>0.23433643645810781</c:v>
                </c:pt>
                <c:pt idx="17">
                  <c:v>0.17505814411857459</c:v>
                </c:pt>
                <c:pt idx="18">
                  <c:v>0.16543013555787278</c:v>
                </c:pt>
                <c:pt idx="19">
                  <c:v>0.15337088540749869</c:v>
                </c:pt>
                <c:pt idx="20">
                  <c:v>0.12788838755140461</c:v>
                </c:pt>
                <c:pt idx="21">
                  <c:v>0.10695445966219813</c:v>
                </c:pt>
                <c:pt idx="22">
                  <c:v>0.12523589375921942</c:v>
                </c:pt>
                <c:pt idx="23">
                  <c:v>0.10947174369080161</c:v>
                </c:pt>
                <c:pt idx="24">
                  <c:v>0.12831208228658103</c:v>
                </c:pt>
                <c:pt idx="25">
                  <c:v>0.1099764211062962</c:v>
                </c:pt>
                <c:pt idx="26">
                  <c:v>9.090378327884166E-2</c:v>
                </c:pt>
                <c:pt idx="27">
                  <c:v>5.867940199335548E-2</c:v>
                </c:pt>
                <c:pt idx="28">
                  <c:v>2.2191070672873466E-2</c:v>
                </c:pt>
                <c:pt idx="29">
                  <c:v>0.41327910665847134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8-4690-B05F-7479AAD6AD37}"/>
            </c:ext>
          </c:extLst>
        </c:ser>
        <c:ser>
          <c:idx val="1"/>
          <c:order val="1"/>
          <c:tx>
            <c:strRef>
              <c:f>'Gráfica 39'!$C$3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39'!$A$4:$A$33</c:f>
              <c:strCache>
                <c:ptCount val="30"/>
                <c:pt idx="0">
                  <c:v>Bogotá, D.C.</c:v>
                </c:pt>
                <c:pt idx="1">
                  <c:v>Antioquia</c:v>
                </c:pt>
                <c:pt idx="2">
                  <c:v>Valle del Cauca</c:v>
                </c:pt>
                <c:pt idx="3">
                  <c:v>Santander</c:v>
                </c:pt>
                <c:pt idx="4">
                  <c:v>Atlántico</c:v>
                </c:pt>
                <c:pt idx="5">
                  <c:v>Risaralda</c:v>
                </c:pt>
                <c:pt idx="6">
                  <c:v>Quindio</c:v>
                </c:pt>
                <c:pt idx="7">
                  <c:v>Cundinamarca</c:v>
                </c:pt>
                <c:pt idx="8">
                  <c:v>Caldas</c:v>
                </c:pt>
                <c:pt idx="9">
                  <c:v>Norte de Santander</c:v>
                </c:pt>
                <c:pt idx="10">
                  <c:v>Tolima</c:v>
                </c:pt>
                <c:pt idx="11">
                  <c:v>Meta</c:v>
                </c:pt>
                <c:pt idx="12">
                  <c:v>Bolívar</c:v>
                </c:pt>
                <c:pt idx="13">
                  <c:v>Huila</c:v>
                </c:pt>
                <c:pt idx="14">
                  <c:v>Cesar</c:v>
                </c:pt>
                <c:pt idx="15">
                  <c:v>Magdalena</c:v>
                </c:pt>
                <c:pt idx="16">
                  <c:v>Arch.San Andrés</c:v>
                </c:pt>
                <c:pt idx="17">
                  <c:v>Sucre</c:v>
                </c:pt>
                <c:pt idx="18">
                  <c:v>Cauca</c:v>
                </c:pt>
                <c:pt idx="19">
                  <c:v>Córdoba</c:v>
                </c:pt>
                <c:pt idx="20">
                  <c:v>Boyacá</c:v>
                </c:pt>
                <c:pt idx="21">
                  <c:v>Casanare</c:v>
                </c:pt>
                <c:pt idx="22">
                  <c:v>Chocó</c:v>
                </c:pt>
                <c:pt idx="23">
                  <c:v>Nariño</c:v>
                </c:pt>
                <c:pt idx="24">
                  <c:v>Arauca</c:v>
                </c:pt>
                <c:pt idx="25">
                  <c:v>Caquetá</c:v>
                </c:pt>
                <c:pt idx="26">
                  <c:v>La Guajira</c:v>
                </c:pt>
                <c:pt idx="27">
                  <c:v>Putumayo</c:v>
                </c:pt>
                <c:pt idx="28">
                  <c:v>Grupo Amazonas</c:v>
                </c:pt>
                <c:pt idx="29">
                  <c:v>Nacional</c:v>
                </c:pt>
              </c:strCache>
            </c:strRef>
          </c:cat>
          <c:val>
            <c:numRef>
              <c:f>'Gráfica 39'!$C$4:$C$33</c:f>
              <c:numCache>
                <c:formatCode>0.0%</c:formatCode>
                <c:ptCount val="30"/>
                <c:pt idx="0">
                  <c:v>0.66484833225006201</c:v>
                </c:pt>
                <c:pt idx="1">
                  <c:v>0.56653683800761978</c:v>
                </c:pt>
                <c:pt idx="2">
                  <c:v>0.5344815589018842</c:v>
                </c:pt>
                <c:pt idx="3">
                  <c:v>0.50249733149673559</c:v>
                </c:pt>
                <c:pt idx="4">
                  <c:v>0.42254016801046634</c:v>
                </c:pt>
                <c:pt idx="5">
                  <c:v>0.43869692750458644</c:v>
                </c:pt>
                <c:pt idx="6">
                  <c:v>0.35700332490103087</c:v>
                </c:pt>
                <c:pt idx="7">
                  <c:v>0.33375577971020348</c:v>
                </c:pt>
                <c:pt idx="8">
                  <c:v>0.29080920614880656</c:v>
                </c:pt>
                <c:pt idx="9">
                  <c:v>0.27460718800794653</c:v>
                </c:pt>
                <c:pt idx="10">
                  <c:v>0.28390203035919115</c:v>
                </c:pt>
                <c:pt idx="11">
                  <c:v>0.23005165314683348</c:v>
                </c:pt>
                <c:pt idx="12">
                  <c:v>0.22141916639355103</c:v>
                </c:pt>
                <c:pt idx="13">
                  <c:v>0.23724231678850524</c:v>
                </c:pt>
                <c:pt idx="14">
                  <c:v>0.18562699046825942</c:v>
                </c:pt>
                <c:pt idx="15">
                  <c:v>0.18693606098319851</c:v>
                </c:pt>
                <c:pt idx="16">
                  <c:v>0.20997364169713459</c:v>
                </c:pt>
                <c:pt idx="17">
                  <c:v>0.15442199211807434</c:v>
                </c:pt>
                <c:pt idx="18">
                  <c:v>0.13281190190624442</c:v>
                </c:pt>
                <c:pt idx="19">
                  <c:v>0.13423192494020972</c:v>
                </c:pt>
                <c:pt idx="20">
                  <c:v>0.12490396594684386</c:v>
                </c:pt>
                <c:pt idx="21">
                  <c:v>0.10074658482163872</c:v>
                </c:pt>
                <c:pt idx="22">
                  <c:v>0.11491377646226111</c:v>
                </c:pt>
                <c:pt idx="23">
                  <c:v>0.1047495551629067</c:v>
                </c:pt>
                <c:pt idx="24">
                  <c:v>0.11134215794292454</c:v>
                </c:pt>
                <c:pt idx="25">
                  <c:v>0.10357991507927233</c:v>
                </c:pt>
                <c:pt idx="26">
                  <c:v>7.8872128561569554E-2</c:v>
                </c:pt>
                <c:pt idx="27">
                  <c:v>5.2296733737176949E-2</c:v>
                </c:pt>
                <c:pt idx="28">
                  <c:v>1.6782512079791218E-2</c:v>
                </c:pt>
                <c:pt idx="29">
                  <c:v>0.39988424177751453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28-4690-B05F-7479AAD6AD37}"/>
            </c:ext>
          </c:extLst>
        </c:ser>
        <c:ser>
          <c:idx val="2"/>
          <c:order val="2"/>
          <c:tx>
            <c:strRef>
              <c:f>'Gráfica 39'!$D$3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39'!$A$4:$A$33</c:f>
              <c:strCache>
                <c:ptCount val="30"/>
                <c:pt idx="0">
                  <c:v>Bogotá, D.C.</c:v>
                </c:pt>
                <c:pt idx="1">
                  <c:v>Antioquia</c:v>
                </c:pt>
                <c:pt idx="2">
                  <c:v>Valle del Cauca</c:v>
                </c:pt>
                <c:pt idx="3">
                  <c:v>Santander</c:v>
                </c:pt>
                <c:pt idx="4">
                  <c:v>Atlántico</c:v>
                </c:pt>
                <c:pt idx="5">
                  <c:v>Risaralda</c:v>
                </c:pt>
                <c:pt idx="6">
                  <c:v>Quindio</c:v>
                </c:pt>
                <c:pt idx="7">
                  <c:v>Cundinamarca</c:v>
                </c:pt>
                <c:pt idx="8">
                  <c:v>Caldas</c:v>
                </c:pt>
                <c:pt idx="9">
                  <c:v>Norte de Santander</c:v>
                </c:pt>
                <c:pt idx="10">
                  <c:v>Tolima</c:v>
                </c:pt>
                <c:pt idx="11">
                  <c:v>Meta</c:v>
                </c:pt>
                <c:pt idx="12">
                  <c:v>Bolívar</c:v>
                </c:pt>
                <c:pt idx="13">
                  <c:v>Huila</c:v>
                </c:pt>
                <c:pt idx="14">
                  <c:v>Cesar</c:v>
                </c:pt>
                <c:pt idx="15">
                  <c:v>Magdalena</c:v>
                </c:pt>
                <c:pt idx="16">
                  <c:v>Arch.San Andrés</c:v>
                </c:pt>
                <c:pt idx="17">
                  <c:v>Sucre</c:v>
                </c:pt>
                <c:pt idx="18">
                  <c:v>Cauca</c:v>
                </c:pt>
                <c:pt idx="19">
                  <c:v>Córdoba</c:v>
                </c:pt>
                <c:pt idx="20">
                  <c:v>Boyacá</c:v>
                </c:pt>
                <c:pt idx="21">
                  <c:v>Casanare</c:v>
                </c:pt>
                <c:pt idx="22">
                  <c:v>Chocó</c:v>
                </c:pt>
                <c:pt idx="23">
                  <c:v>Nariño</c:v>
                </c:pt>
                <c:pt idx="24">
                  <c:v>Arauca</c:v>
                </c:pt>
                <c:pt idx="25">
                  <c:v>Caquetá</c:v>
                </c:pt>
                <c:pt idx="26">
                  <c:v>La Guajira</c:v>
                </c:pt>
                <c:pt idx="27">
                  <c:v>Putumayo</c:v>
                </c:pt>
                <c:pt idx="28">
                  <c:v>Grupo Amazonas</c:v>
                </c:pt>
                <c:pt idx="29">
                  <c:v>Nacional</c:v>
                </c:pt>
              </c:strCache>
            </c:strRef>
          </c:cat>
          <c:val>
            <c:numRef>
              <c:f>'Gráfica 39'!$D$4:$D$33</c:f>
              <c:numCache>
                <c:formatCode>0.0%</c:formatCode>
                <c:ptCount val="30"/>
                <c:pt idx="0">
                  <c:v>0.65441797565478665</c:v>
                </c:pt>
                <c:pt idx="1">
                  <c:v>0.55423554702108169</c:v>
                </c:pt>
                <c:pt idx="2">
                  <c:v>0.51599964588519287</c:v>
                </c:pt>
                <c:pt idx="3">
                  <c:v>0.50320041580768582</c:v>
                </c:pt>
                <c:pt idx="4">
                  <c:v>0.43654747880541434</c:v>
                </c:pt>
                <c:pt idx="5">
                  <c:v>0.42624810119684203</c:v>
                </c:pt>
                <c:pt idx="6">
                  <c:v>0.38205985735248948</c:v>
                </c:pt>
                <c:pt idx="7">
                  <c:v>0.32275920774246081</c:v>
                </c:pt>
                <c:pt idx="8">
                  <c:v>0.28928040053845971</c:v>
                </c:pt>
                <c:pt idx="9">
                  <c:v>0.27837609913573153</c:v>
                </c:pt>
                <c:pt idx="10">
                  <c:v>0.27264075251122188</c:v>
                </c:pt>
                <c:pt idx="11">
                  <c:v>0.25038943076348968</c:v>
                </c:pt>
                <c:pt idx="12">
                  <c:v>0.22878613042132223</c:v>
                </c:pt>
                <c:pt idx="13">
                  <c:v>0.22679086632575005</c:v>
                </c:pt>
                <c:pt idx="14">
                  <c:v>0.19892132328424816</c:v>
                </c:pt>
                <c:pt idx="15">
                  <c:v>0.19489090076801791</c:v>
                </c:pt>
                <c:pt idx="16">
                  <c:v>0.1866488428440137</c:v>
                </c:pt>
                <c:pt idx="17">
                  <c:v>0.14936397015278929</c:v>
                </c:pt>
                <c:pt idx="18">
                  <c:v>0.13289321397949722</c:v>
                </c:pt>
                <c:pt idx="19">
                  <c:v>0.13145180212318699</c:v>
                </c:pt>
                <c:pt idx="20">
                  <c:v>0.1311030184904983</c:v>
                </c:pt>
                <c:pt idx="21">
                  <c:v>0.12666104584028301</c:v>
                </c:pt>
                <c:pt idx="22">
                  <c:v>0.1063960204634934</c:v>
                </c:pt>
                <c:pt idx="23">
                  <c:v>0.1029335786255397</c:v>
                </c:pt>
                <c:pt idx="24">
                  <c:v>0.10264855221627556</c:v>
                </c:pt>
                <c:pt idx="25">
                  <c:v>0.10020273772141093</c:v>
                </c:pt>
                <c:pt idx="26">
                  <c:v>7.6311685014236741E-2</c:v>
                </c:pt>
                <c:pt idx="27">
                  <c:v>4.8024195547622592E-2</c:v>
                </c:pt>
                <c:pt idx="28">
                  <c:v>1.2675967426298845E-2</c:v>
                </c:pt>
                <c:pt idx="29">
                  <c:v>0.39494240510103235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28-4690-B05F-7479AAD6A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34960208"/>
        <c:axId val="-234959664"/>
      </c:barChart>
      <c:catAx>
        <c:axId val="-23496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-234959664"/>
        <c:crosses val="autoZero"/>
        <c:auto val="1"/>
        <c:lblAlgn val="ctr"/>
        <c:lblOffset val="100"/>
        <c:noMultiLvlLbl val="0"/>
      </c:catAx>
      <c:valAx>
        <c:axId val="-23495966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-23496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81714785651795"/>
          <c:y val="5.0925925925925923E-2"/>
          <c:w val="0.79862729658792642"/>
          <c:h val="0.68491469816272965"/>
        </c:manualLayout>
      </c:layout>
      <c:lineChart>
        <c:grouping val="standard"/>
        <c:varyColors val="0"/>
        <c:ser>
          <c:idx val="0"/>
          <c:order val="0"/>
          <c:tx>
            <c:strRef>
              <c:f>'Gráfica 40'!$B$4</c:f>
              <c:strCache>
                <c:ptCount val="1"/>
                <c:pt idx="0">
                  <c:v>TELMEX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8-4610-B6EF-C6D311D5EF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8-4610-B6EF-C6D311D5EF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8-4610-B6EF-C6D311D5EF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F8-4610-B6EF-C6D311D5EF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F8-4610-B6EF-C6D311D5EF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F8-4610-B6EF-C6D311D5EF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F8-4610-B6EF-C6D311D5EF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F8-4610-B6EF-C6D311D5EF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F8-4610-B6EF-C6D311D5EF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F8-4610-B6EF-C6D311D5EF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F8-4610-B6EF-C6D311D5EF10}"/>
                </c:ext>
              </c:extLst>
            </c:dLbl>
            <c:dLbl>
              <c:idx val="11"/>
              <c:layout>
                <c:manualLayout>
                  <c:x val="-2.7777777777777779E-3"/>
                  <c:y val="-1.985521277875246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F8-4610-B6EF-C6D311D5EF1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'Gráfica 40'!$C$3:$N$3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40'!$C$4:$N$4</c:f>
              <c:numCache>
                <c:formatCode>General</c:formatCode>
                <c:ptCount val="12"/>
                <c:pt idx="0">
                  <c:v>1.5846070000000001</c:v>
                </c:pt>
                <c:pt idx="1">
                  <c:v>1.638163</c:v>
                </c:pt>
                <c:pt idx="2">
                  <c:v>1.6778120000000001</c:v>
                </c:pt>
                <c:pt idx="3">
                  <c:v>1.7120930000000001</c:v>
                </c:pt>
                <c:pt idx="4">
                  <c:v>1.757385</c:v>
                </c:pt>
                <c:pt idx="5">
                  <c:v>1.8083640000000001</c:v>
                </c:pt>
                <c:pt idx="6">
                  <c:v>1.851872</c:v>
                </c:pt>
                <c:pt idx="7">
                  <c:v>1.9012629999999999</c:v>
                </c:pt>
                <c:pt idx="8">
                  <c:v>1.976496</c:v>
                </c:pt>
                <c:pt idx="9">
                  <c:v>2.0417079999999999</c:v>
                </c:pt>
                <c:pt idx="10">
                  <c:v>2.082713</c:v>
                </c:pt>
                <c:pt idx="11">
                  <c:v>2.1220690000000002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F8-4610-B6EF-C6D311D5EF10}"/>
            </c:ext>
          </c:extLst>
        </c:ser>
        <c:ser>
          <c:idx val="1"/>
          <c:order val="1"/>
          <c:tx>
            <c:strRef>
              <c:f>'Gráfica 40'!$B$5</c:f>
              <c:strCache>
                <c:ptCount val="1"/>
                <c:pt idx="0">
                  <c:v>UNE EPM*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4.7653061154875519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F8-4610-B6EF-C6D311D5EF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F8-4610-B6EF-C6D311D5EF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F8-4610-B6EF-C6D311D5EF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F8-4610-B6EF-C6D311D5EF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F8-4610-B6EF-C6D311D5EF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F8-4610-B6EF-C6D311D5EF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F8-4610-B6EF-C6D311D5EF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F8-4610-B6EF-C6D311D5EF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F8-4610-B6EF-C6D311D5EF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F8-4610-B6EF-C6D311D5EF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F8-4610-B6EF-C6D311D5EF10}"/>
                </c:ext>
              </c:extLst>
            </c:dLbl>
            <c:dLbl>
              <c:idx val="11"/>
              <c:layout>
                <c:manualLayout>
                  <c:x val="0"/>
                  <c:y val="-2.314806287065860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F8-4610-B6EF-C6D311D5E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'Gráfica 40'!$C$3:$N$3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40'!$C$5:$N$5</c:f>
              <c:numCache>
                <c:formatCode>General</c:formatCode>
                <c:ptCount val="12"/>
                <c:pt idx="0">
                  <c:v>1.6424449999999999</c:v>
                </c:pt>
                <c:pt idx="1">
                  <c:v>1.602698</c:v>
                </c:pt>
                <c:pt idx="2">
                  <c:v>1.5678559999999999</c:v>
                </c:pt>
                <c:pt idx="3">
                  <c:v>1.551779</c:v>
                </c:pt>
                <c:pt idx="4">
                  <c:v>1.5343500000000001</c:v>
                </c:pt>
                <c:pt idx="5">
                  <c:v>1.52153</c:v>
                </c:pt>
                <c:pt idx="6">
                  <c:v>1.590338</c:v>
                </c:pt>
                <c:pt idx="7">
                  <c:v>1.5575429999999999</c:v>
                </c:pt>
                <c:pt idx="8">
                  <c:v>1.4890369999999999</c:v>
                </c:pt>
                <c:pt idx="9">
                  <c:v>1.4864470000000001</c:v>
                </c:pt>
                <c:pt idx="10">
                  <c:v>1.5138069999999999</c:v>
                </c:pt>
                <c:pt idx="11">
                  <c:v>1.519525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F8-4610-B6EF-C6D311D5EF10}"/>
            </c:ext>
          </c:extLst>
        </c:ser>
        <c:ser>
          <c:idx val="2"/>
          <c:order val="2"/>
          <c:tx>
            <c:strRef>
              <c:f>'Gráfica 40'!$B$6</c:f>
              <c:strCache>
                <c:ptCount val="1"/>
                <c:pt idx="0">
                  <c:v>COLTEL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F8-4610-B6EF-C6D311D5EF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F8-4610-B6EF-C6D311D5EF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F8-4610-B6EF-C6D311D5EF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F8-4610-B6EF-C6D311D5EF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F8-4610-B6EF-C6D311D5EF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F8-4610-B6EF-C6D311D5EF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F8-4610-B6EF-C6D311D5EF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F8-4610-B6EF-C6D311D5EF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F8-4610-B6EF-C6D311D5EF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F8-4610-B6EF-C6D311D5EF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F8-4610-B6EF-C6D311D5EF10}"/>
                </c:ext>
              </c:extLst>
            </c:dLbl>
            <c:dLbl>
              <c:idx val="11"/>
              <c:layout>
                <c:manualLayout>
                  <c:x val="-2.7777777777777779E-3"/>
                  <c:y val="-1.851851851851860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EF8-4610-B6EF-C6D311D5E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40'!$C$3:$N$3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40'!$C$6:$N$6</c:f>
              <c:numCache>
                <c:formatCode>General</c:formatCode>
                <c:ptCount val="12"/>
                <c:pt idx="0">
                  <c:v>1.432321</c:v>
                </c:pt>
                <c:pt idx="1">
                  <c:v>1.428285</c:v>
                </c:pt>
                <c:pt idx="2">
                  <c:v>1.438364</c:v>
                </c:pt>
                <c:pt idx="3">
                  <c:v>1.414957</c:v>
                </c:pt>
                <c:pt idx="4">
                  <c:v>1.3876379999999999</c:v>
                </c:pt>
                <c:pt idx="5">
                  <c:v>1.3738030000000001</c:v>
                </c:pt>
                <c:pt idx="6">
                  <c:v>1.361451</c:v>
                </c:pt>
                <c:pt idx="7">
                  <c:v>1.3499110000000001</c:v>
                </c:pt>
                <c:pt idx="8">
                  <c:v>1.349243</c:v>
                </c:pt>
                <c:pt idx="9">
                  <c:v>1.2727820000000001</c:v>
                </c:pt>
                <c:pt idx="10">
                  <c:v>1.262508</c:v>
                </c:pt>
                <c:pt idx="11">
                  <c:v>1.2514270000000001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EF8-4610-B6EF-C6D311D5EF10}"/>
            </c:ext>
          </c:extLst>
        </c:ser>
        <c:ser>
          <c:idx val="3"/>
          <c:order val="3"/>
          <c:tx>
            <c:strRef>
              <c:f>'Gráfica 40'!$B$7</c:f>
              <c:strCache>
                <c:ptCount val="1"/>
                <c:pt idx="0">
                  <c:v>ETB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EF8-4610-B6EF-C6D311D5EF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EF8-4610-B6EF-C6D311D5EF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EF8-4610-B6EF-C6D311D5EF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EF8-4610-B6EF-C6D311D5EF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EF8-4610-B6EF-C6D311D5EF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EF8-4610-B6EF-C6D311D5EF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EF8-4610-B6EF-C6D311D5EF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EF8-4610-B6EF-C6D311D5EF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EF8-4610-B6EF-C6D311D5EF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EF8-4610-B6EF-C6D311D5EF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EF8-4610-B6EF-C6D311D5EF10}"/>
                </c:ext>
              </c:extLst>
            </c:dLbl>
            <c:dLbl>
              <c:idx val="11"/>
              <c:layout>
                <c:manualLayout>
                  <c:x val="0"/>
                  <c:y val="1.851851851851843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EF8-4610-B6EF-C6D311D5E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'Gráfica 40'!$C$3:$N$3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40'!$C$7:$N$7</c:f>
              <c:numCache>
                <c:formatCode>General</c:formatCode>
                <c:ptCount val="12"/>
                <c:pt idx="0">
                  <c:v>1.411232</c:v>
                </c:pt>
                <c:pt idx="1">
                  <c:v>1.3994759999999999</c:v>
                </c:pt>
                <c:pt idx="2">
                  <c:v>1.384031</c:v>
                </c:pt>
                <c:pt idx="3">
                  <c:v>1.3593219999999999</c:v>
                </c:pt>
                <c:pt idx="4">
                  <c:v>1.339178</c:v>
                </c:pt>
                <c:pt idx="5">
                  <c:v>1.3174110000000001</c:v>
                </c:pt>
                <c:pt idx="6">
                  <c:v>1.3002089999999999</c:v>
                </c:pt>
                <c:pt idx="7">
                  <c:v>1.2782560000000001</c:v>
                </c:pt>
                <c:pt idx="8">
                  <c:v>1.26118</c:v>
                </c:pt>
                <c:pt idx="9">
                  <c:v>1.2255180000000001</c:v>
                </c:pt>
                <c:pt idx="10">
                  <c:v>1.2044980000000001</c:v>
                </c:pt>
                <c:pt idx="11">
                  <c:v>1.177432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3-3EF8-4610-B6EF-C6D311D5EF10}"/>
            </c:ext>
          </c:extLst>
        </c:ser>
        <c:ser>
          <c:idx val="4"/>
          <c:order val="4"/>
          <c:tx>
            <c:strRef>
              <c:f>'Gráfica 40'!$B$8</c:f>
              <c:strCache>
                <c:ptCount val="1"/>
                <c:pt idx="0">
                  <c:v>G. Transtel**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05"/>
                  <c:y val="-4.4975347983323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EF8-4610-B6EF-C6D311D5EF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EF8-4610-B6EF-C6D311D5EF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EF8-4610-B6EF-C6D311D5EF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EF8-4610-B6EF-C6D311D5EF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EF8-4610-B6EF-C6D311D5EF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EF8-4610-B6EF-C6D311D5EF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EF8-4610-B6EF-C6D311D5EF10}"/>
                </c:ext>
              </c:extLst>
            </c:dLbl>
            <c:dLbl>
              <c:idx val="7"/>
              <c:layout>
                <c:manualLayout>
                  <c:x val="-5.00000000000001E-2"/>
                  <c:y val="-3.8988868217625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EF8-4610-B6EF-C6D311D5EF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EF8-4610-B6EF-C6D311D5EF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EF8-4610-B6EF-C6D311D5EF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EF8-4610-B6EF-C6D311D5EF10}"/>
                </c:ext>
              </c:extLst>
            </c:dLbl>
            <c:dLbl>
              <c:idx val="11"/>
              <c:layout>
                <c:manualLayout>
                  <c:x val="-2.7777777777777779E-3"/>
                  <c:y val="2.7777777777777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EF8-4610-B6EF-C6D311D5EF1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5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'Gráfica 40'!$C$3:$N$3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40'!$C$8:$N$8</c:f>
              <c:numCache>
                <c:formatCode>General</c:formatCode>
                <c:ptCount val="12"/>
                <c:pt idx="0">
                  <c:v>0.19378200000000001</c:v>
                </c:pt>
                <c:pt idx="1">
                  <c:v>0.193666</c:v>
                </c:pt>
                <c:pt idx="2">
                  <c:v>0.19331000000000001</c:v>
                </c:pt>
                <c:pt idx="3">
                  <c:v>0.19298000000000001</c:v>
                </c:pt>
                <c:pt idx="4">
                  <c:v>0.19207199999999999</c:v>
                </c:pt>
                <c:pt idx="5">
                  <c:v>0.191188</c:v>
                </c:pt>
                <c:pt idx="6">
                  <c:v>0.19282299999999999</c:v>
                </c:pt>
                <c:pt idx="7">
                  <c:v>0.19071399999999999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3EF8-4610-B6EF-C6D311D5EF10}"/>
            </c:ext>
          </c:extLst>
        </c:ser>
        <c:ser>
          <c:idx val="5"/>
          <c:order val="5"/>
          <c:tx>
            <c:strRef>
              <c:f>'Gráfica 40'!$B$9</c:f>
              <c:strCache>
                <c:ptCount val="1"/>
                <c:pt idx="0">
                  <c:v>Otros PRST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4.332096468625047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EF8-4610-B6EF-C6D311D5EF10}"/>
                </c:ext>
              </c:extLst>
            </c:dLbl>
            <c:dLbl>
              <c:idx val="11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EF8-4610-B6EF-C6D311D5E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40'!$C$3:$N$3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40'!$C$9:$N$9</c:f>
              <c:numCache>
                <c:formatCode>General</c:formatCode>
                <c:ptCount val="12"/>
                <c:pt idx="0">
                  <c:v>0.93087699999999995</c:v>
                </c:pt>
                <c:pt idx="1">
                  <c:v>0.91868399999999995</c:v>
                </c:pt>
                <c:pt idx="2">
                  <c:v>0.88635799999999998</c:v>
                </c:pt>
                <c:pt idx="3">
                  <c:v>0.87812299999999999</c:v>
                </c:pt>
                <c:pt idx="4">
                  <c:v>0.86907500000000004</c:v>
                </c:pt>
                <c:pt idx="5">
                  <c:v>0.86708700000000005</c:v>
                </c:pt>
                <c:pt idx="6">
                  <c:v>0.84892100000000004</c:v>
                </c:pt>
                <c:pt idx="7">
                  <c:v>0.83829699999999996</c:v>
                </c:pt>
                <c:pt idx="8">
                  <c:v>0.82356799999999997</c:v>
                </c:pt>
                <c:pt idx="9">
                  <c:v>0.89491600000000004</c:v>
                </c:pt>
                <c:pt idx="10">
                  <c:v>0.84869499999999998</c:v>
                </c:pt>
                <c:pt idx="11">
                  <c:v>0.91720100000000004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3EF8-4610-B6EF-C6D311D5E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32902000"/>
        <c:axId val="-232899280"/>
      </c:lineChart>
      <c:catAx>
        <c:axId val="-23290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-232899280"/>
        <c:crosses val="autoZero"/>
        <c:auto val="1"/>
        <c:lblAlgn val="ctr"/>
        <c:lblOffset val="100"/>
        <c:noMultiLvlLbl val="0"/>
      </c:catAx>
      <c:valAx>
        <c:axId val="-23289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Millones de líneas 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184608709355895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-23290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555555555555555E-2"/>
          <c:y val="0.88790649220938966"/>
          <c:w val="0.94722222222222219"/>
          <c:h val="0.112093507790610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84577419356777"/>
          <c:y val="6.8706375931399125E-2"/>
          <c:w val="0.78722795240782228"/>
          <c:h val="0.68627627334182473"/>
        </c:manualLayout>
      </c:layout>
      <c:lineChart>
        <c:grouping val="standard"/>
        <c:varyColors val="0"/>
        <c:ser>
          <c:idx val="0"/>
          <c:order val="0"/>
          <c:tx>
            <c:strRef>
              <c:f>'Gráfica 41'!$B$2</c:f>
              <c:strCache>
                <c:ptCount val="1"/>
                <c:pt idx="0">
                  <c:v>Corporativo*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131550044506822E-2"/>
                  <c:y val="-3.864733646141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DE-41F9-970E-321125F70C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DE-41F9-970E-321125F70C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E-41F9-970E-321125F70C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E-41F9-970E-321125F70C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E-41F9-970E-321125F70C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E-41F9-970E-321125F70C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DE-41F9-970E-321125F70CA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DE-41F9-970E-321125F70CA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DE-41F9-970E-321125F70CA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DE-41F9-970E-321125F70CA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DE-41F9-970E-321125F70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41'!$C$1:$N$1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41'!$C$2:$N$2</c:f>
              <c:numCache>
                <c:formatCode>#,##0</c:formatCode>
                <c:ptCount val="12"/>
                <c:pt idx="0">
                  <c:v>1746.9722389999999</c:v>
                </c:pt>
                <c:pt idx="1">
                  <c:v>1773.410523</c:v>
                </c:pt>
                <c:pt idx="2">
                  <c:v>1705.021326</c:v>
                </c:pt>
                <c:pt idx="3">
                  <c:v>1620.7408290000001</c:v>
                </c:pt>
                <c:pt idx="4">
                  <c:v>1467.111263</c:v>
                </c:pt>
                <c:pt idx="5">
                  <c:v>1623.518337</c:v>
                </c:pt>
                <c:pt idx="6">
                  <c:v>1501.083034</c:v>
                </c:pt>
                <c:pt idx="7">
                  <c:v>1371.878782</c:v>
                </c:pt>
                <c:pt idx="8">
                  <c:v>1254.5425580000001</c:v>
                </c:pt>
                <c:pt idx="9">
                  <c:v>972.28666399999997</c:v>
                </c:pt>
                <c:pt idx="10">
                  <c:v>1032.7823599999999</c:v>
                </c:pt>
                <c:pt idx="11">
                  <c:v>953.83247600000004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DE-41F9-970E-321125F70CA7}"/>
            </c:ext>
          </c:extLst>
        </c:ser>
        <c:ser>
          <c:idx val="1"/>
          <c:order val="1"/>
          <c:tx>
            <c:strRef>
              <c:f>'Gráfica 41'!$B$3</c:f>
              <c:strCache>
                <c:ptCount val="1"/>
                <c:pt idx="0">
                  <c:v>Residencial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131550044506822E-2"/>
                  <c:y val="-3.4353187965699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DE-41F9-970E-321125F70C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DE-41F9-970E-321125F70C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DE-41F9-970E-321125F70C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DE-41F9-970E-321125F70C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DE-41F9-970E-321125F70C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DE-41F9-970E-321125F70C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DE-41F9-970E-321125F70CA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DE-41F9-970E-321125F70CA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DE-41F9-970E-321125F70CA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DE-41F9-970E-321125F70CA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DE-41F9-970E-321125F70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9A4F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41'!$C$1:$N$1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41'!$C$3:$N$3</c:f>
              <c:numCache>
                <c:formatCode>#,##0</c:formatCode>
                <c:ptCount val="12"/>
                <c:pt idx="0">
                  <c:v>4942.7524530000001</c:v>
                </c:pt>
                <c:pt idx="1">
                  <c:v>4928.1545580000002</c:v>
                </c:pt>
                <c:pt idx="2">
                  <c:v>4549.3968800000002</c:v>
                </c:pt>
                <c:pt idx="3">
                  <c:v>4262.3588010000003</c:v>
                </c:pt>
                <c:pt idx="4">
                  <c:v>3928.1647499999999</c:v>
                </c:pt>
                <c:pt idx="5">
                  <c:v>3728.2960710000002</c:v>
                </c:pt>
                <c:pt idx="6">
                  <c:v>3543.044805</c:v>
                </c:pt>
                <c:pt idx="7">
                  <c:v>3442.3933419999998</c:v>
                </c:pt>
                <c:pt idx="8">
                  <c:v>3037.289264</c:v>
                </c:pt>
                <c:pt idx="9">
                  <c:v>2563.2321480000001</c:v>
                </c:pt>
                <c:pt idx="10">
                  <c:v>2697.2715149999999</c:v>
                </c:pt>
                <c:pt idx="11">
                  <c:v>2459.6675949999999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DE-41F9-970E-321125F70CA7}"/>
            </c:ext>
          </c:extLst>
        </c:ser>
        <c:ser>
          <c:idx val="2"/>
          <c:order val="2"/>
          <c:tx>
            <c:strRef>
              <c:f>'Gráfica 41'!$B$4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589446708206372E-2"/>
                  <c:y val="-2.576489097427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DE-41F9-970E-321125F70C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DE-41F9-970E-321125F70C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DE-41F9-970E-321125F70C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DE-41F9-970E-321125F70C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DE-41F9-970E-321125F70C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DE-41F9-970E-321125F70C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DE-41F9-970E-321125F70CA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DE-41F9-970E-321125F70CA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DE-41F9-970E-321125F70CA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DE-41F9-970E-321125F70CA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DE-41F9-970E-321125F70CA7}"/>
                </c:ext>
              </c:extLst>
            </c:dLbl>
            <c:dLbl>
              <c:idx val="11"/>
              <c:layout>
                <c:manualLayout>
                  <c:x val="-5.0842066726009098E-3"/>
                  <c:y val="-1.7176593982849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DE-41F9-970E-321125F70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'Gráfica 41'!$C$1:$N$1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41'!$C$4:$N$4</c:f>
              <c:numCache>
                <c:formatCode>#,##0</c:formatCode>
                <c:ptCount val="12"/>
                <c:pt idx="0">
                  <c:v>6689.7246919999998</c:v>
                </c:pt>
                <c:pt idx="1">
                  <c:v>6701.5650809999997</c:v>
                </c:pt>
                <c:pt idx="2">
                  <c:v>6254.4182060000003</c:v>
                </c:pt>
                <c:pt idx="3">
                  <c:v>5883.0996299999997</c:v>
                </c:pt>
                <c:pt idx="4">
                  <c:v>5395.2760129999997</c:v>
                </c:pt>
                <c:pt idx="5">
                  <c:v>5351.8144080000002</c:v>
                </c:pt>
                <c:pt idx="6">
                  <c:v>5044.1278389999998</c:v>
                </c:pt>
                <c:pt idx="7">
                  <c:v>4814.2721240000001</c:v>
                </c:pt>
                <c:pt idx="8">
                  <c:v>4291.8318220000001</c:v>
                </c:pt>
                <c:pt idx="9">
                  <c:v>3535.5188119999998</c:v>
                </c:pt>
                <c:pt idx="10">
                  <c:v>3730.0538750000001</c:v>
                </c:pt>
                <c:pt idx="11">
                  <c:v>3413.5000709999999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1DE-41F9-970E-321125F70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34821456"/>
        <c:axId val="-173892848"/>
      </c:lineChart>
      <c:catAx>
        <c:axId val="-23482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-173892848"/>
        <c:crosses val="autoZero"/>
        <c:auto val="1"/>
        <c:lblAlgn val="ctr"/>
        <c:lblOffset val="100"/>
        <c:noMultiLvlLbl val="0"/>
      </c:catAx>
      <c:valAx>
        <c:axId val="-1738928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Millones</a:t>
                </a:r>
                <a:r>
                  <a:rPr lang="es-CO" baseline="0"/>
                  <a:t> de Minutos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5421033363004549E-2"/>
              <c:y val="0.21529068511279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-23482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7178083145995"/>
          <c:y val="0.88888840049054729"/>
          <c:w val="0.54249065676941099"/>
          <c:h val="7.24642630480407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'Gráficos 2, 3, 4 y 5'!$D$58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5'!$A$59:$A$63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5'!$D$59:$D$63</c:f>
              <c:numCache>
                <c:formatCode>0.0</c:formatCode>
                <c:ptCount val="5"/>
                <c:pt idx="0">
                  <c:v>36.1</c:v>
                </c:pt>
                <c:pt idx="1">
                  <c:v>43.2</c:v>
                </c:pt>
                <c:pt idx="2">
                  <c:v>55.9</c:v>
                </c:pt>
                <c:pt idx="3">
                  <c:v>62.1</c:v>
                </c:pt>
                <c:pt idx="4">
                  <c:v>77.400000000000006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F-4D40-9304-9081C003DD56}"/>
            </c:ext>
          </c:extLst>
        </c:ser>
        <c:ser>
          <c:idx val="1"/>
          <c:order val="1"/>
          <c:tx>
            <c:strRef>
              <c:f>'Gráficos 2, 3, 4 y 5'!$E$58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5'!$A$59:$A$63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5'!$E$59:$E$63</c:f>
              <c:numCache>
                <c:formatCode>0.0</c:formatCode>
                <c:ptCount val="5"/>
                <c:pt idx="0">
                  <c:v>39</c:v>
                </c:pt>
                <c:pt idx="1">
                  <c:v>45.9</c:v>
                </c:pt>
                <c:pt idx="2">
                  <c:v>58.1</c:v>
                </c:pt>
                <c:pt idx="3">
                  <c:v>64</c:v>
                </c:pt>
                <c:pt idx="4">
                  <c:v>79.599999999999994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F-4D40-9304-9081C003DD56}"/>
            </c:ext>
          </c:extLst>
        </c:ser>
        <c:ser>
          <c:idx val="2"/>
          <c:order val="2"/>
          <c:tx>
            <c:strRef>
              <c:f>'Gráficos 2, 3, 4 y 5'!$F$58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2, 3, 4 y 5'!$A$59:$A$63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2, 3, 4 y 5'!$F$59:$F$63</c:f>
              <c:numCache>
                <c:formatCode>0.0</c:formatCode>
                <c:ptCount val="5"/>
                <c:pt idx="0">
                  <c:v>41.29</c:v>
                </c:pt>
                <c:pt idx="1">
                  <c:v>48.03</c:v>
                </c:pt>
                <c:pt idx="2">
                  <c:v>62.3</c:v>
                </c:pt>
                <c:pt idx="3">
                  <c:v>65.900000000000006</c:v>
                </c:pt>
                <c:pt idx="4">
                  <c:v>81.03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DF-4D40-9304-9081C003D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486720"/>
        <c:axId val="77496704"/>
        <c:axId val="0"/>
      </c:bar3DChart>
      <c:catAx>
        <c:axId val="77486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7496704"/>
        <c:crosses val="autoZero"/>
        <c:auto val="1"/>
        <c:lblAlgn val="ctr"/>
        <c:lblOffset val="100"/>
        <c:noMultiLvlLbl val="0"/>
      </c:catAx>
      <c:valAx>
        <c:axId val="774967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774867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 42'!$C$6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42'!$B$7:$B$16</c:f>
              <c:strCache>
                <c:ptCount val="10"/>
                <c:pt idx="0">
                  <c:v>UNE EPM</c:v>
                </c:pt>
                <c:pt idx="1">
                  <c:v>TELEB/MANGA</c:v>
                </c:pt>
                <c:pt idx="2">
                  <c:v>METROTEL</c:v>
                </c:pt>
                <c:pt idx="3">
                  <c:v>TELMEX</c:v>
                </c:pt>
                <c:pt idx="4">
                  <c:v>EMCALI</c:v>
                </c:pt>
                <c:pt idx="5">
                  <c:v>EDATEL</c:v>
                </c:pt>
                <c:pt idx="6">
                  <c:v>ETB</c:v>
                </c:pt>
                <c:pt idx="7">
                  <c:v>COLTEL</c:v>
                </c:pt>
                <c:pt idx="8">
                  <c:v>Otros*</c:v>
                </c:pt>
                <c:pt idx="9">
                  <c:v>Total*</c:v>
                </c:pt>
              </c:strCache>
            </c:strRef>
          </c:cat>
          <c:val>
            <c:numRef>
              <c:f>'Gráfica 42'!$C$7:$C$16</c:f>
              <c:numCache>
                <c:formatCode>#,##0</c:formatCode>
                <c:ptCount val="10"/>
                <c:pt idx="0">
                  <c:v>450.56614150597483</c:v>
                </c:pt>
                <c:pt idx="1">
                  <c:v>338.29484067471668</c:v>
                </c:pt>
                <c:pt idx="2">
                  <c:v>317.19962691875429</c:v>
                </c:pt>
                <c:pt idx="3">
                  <c:v>298.21367423771181</c:v>
                </c:pt>
                <c:pt idx="4">
                  <c:v>404.31908400631141</c:v>
                </c:pt>
                <c:pt idx="5">
                  <c:v>135.47887196176103</c:v>
                </c:pt>
                <c:pt idx="6">
                  <c:v>253.72862678354844</c:v>
                </c:pt>
                <c:pt idx="7">
                  <c:v>213.60728759484095</c:v>
                </c:pt>
                <c:pt idx="8">
                  <c:v>57.715983477606898</c:v>
                </c:pt>
                <c:pt idx="9">
                  <c:v>299.24386357321504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54-4C94-9BE6-580610817C80}"/>
            </c:ext>
          </c:extLst>
        </c:ser>
        <c:ser>
          <c:idx val="1"/>
          <c:order val="1"/>
          <c:tx>
            <c:strRef>
              <c:f>'Gráfica 42'!$D$6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42'!$B$7:$B$16</c:f>
              <c:strCache>
                <c:ptCount val="10"/>
                <c:pt idx="0">
                  <c:v>UNE EPM</c:v>
                </c:pt>
                <c:pt idx="1">
                  <c:v>TELEB/MANGA</c:v>
                </c:pt>
                <c:pt idx="2">
                  <c:v>METROTEL</c:v>
                </c:pt>
                <c:pt idx="3">
                  <c:v>TELMEX</c:v>
                </c:pt>
                <c:pt idx="4">
                  <c:v>EMCALI</c:v>
                </c:pt>
                <c:pt idx="5">
                  <c:v>EDATEL</c:v>
                </c:pt>
                <c:pt idx="6">
                  <c:v>ETB</c:v>
                </c:pt>
                <c:pt idx="7">
                  <c:v>COLTEL</c:v>
                </c:pt>
                <c:pt idx="8">
                  <c:v>Otros*</c:v>
                </c:pt>
                <c:pt idx="9">
                  <c:v>Total*</c:v>
                </c:pt>
              </c:strCache>
            </c:strRef>
          </c:cat>
          <c:val>
            <c:numRef>
              <c:f>'Gráfica 42'!$D$7:$D$16</c:f>
              <c:numCache>
                <c:formatCode>#,##0</c:formatCode>
                <c:ptCount val="10"/>
                <c:pt idx="0">
                  <c:v>374.962523399568</c:v>
                </c:pt>
                <c:pt idx="1">
                  <c:v>279.08219556931914</c:v>
                </c:pt>
                <c:pt idx="2">
                  <c:v>268.64020564656676</c:v>
                </c:pt>
                <c:pt idx="3">
                  <c:v>232.15419631581744</c:v>
                </c:pt>
                <c:pt idx="4">
                  <c:v>352.22500728962268</c:v>
                </c:pt>
                <c:pt idx="5">
                  <c:v>123.15255834928178</c:v>
                </c:pt>
                <c:pt idx="6">
                  <c:v>196.35618849693125</c:v>
                </c:pt>
                <c:pt idx="7">
                  <c:v>157.09761359576052</c:v>
                </c:pt>
                <c:pt idx="8">
                  <c:v>51.982650856737628</c:v>
                </c:pt>
                <c:pt idx="9">
                  <c:v>241.30523602451422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54-4C94-9BE6-580610817C80}"/>
            </c:ext>
          </c:extLst>
        </c:ser>
        <c:ser>
          <c:idx val="2"/>
          <c:order val="2"/>
          <c:tx>
            <c:strRef>
              <c:f>'Gráfica 42'!$E$6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42'!$B$7:$B$16</c:f>
              <c:strCache>
                <c:ptCount val="10"/>
                <c:pt idx="0">
                  <c:v>UNE EPM</c:v>
                </c:pt>
                <c:pt idx="1">
                  <c:v>TELEB/MANGA</c:v>
                </c:pt>
                <c:pt idx="2">
                  <c:v>METROTEL</c:v>
                </c:pt>
                <c:pt idx="3">
                  <c:v>TELMEX</c:v>
                </c:pt>
                <c:pt idx="4">
                  <c:v>EMCALI</c:v>
                </c:pt>
                <c:pt idx="5">
                  <c:v>EDATEL</c:v>
                </c:pt>
                <c:pt idx="6">
                  <c:v>ETB</c:v>
                </c:pt>
                <c:pt idx="7">
                  <c:v>COLTEL</c:v>
                </c:pt>
                <c:pt idx="8">
                  <c:v>Otros*</c:v>
                </c:pt>
                <c:pt idx="9">
                  <c:v>Total*</c:v>
                </c:pt>
              </c:strCache>
            </c:strRef>
          </c:cat>
          <c:val>
            <c:numRef>
              <c:f>'Gráfica 42'!$E$7:$E$16</c:f>
              <c:numCache>
                <c:formatCode>#,##0</c:formatCode>
                <c:ptCount val="10"/>
                <c:pt idx="0">
                  <c:v>318.34501971559098</c:v>
                </c:pt>
                <c:pt idx="1">
                  <c:v>267.4204756596061</c:v>
                </c:pt>
                <c:pt idx="2">
                  <c:v>213.65324250074968</c:v>
                </c:pt>
                <c:pt idx="3">
                  <c:v>212.48798951243654</c:v>
                </c:pt>
                <c:pt idx="4">
                  <c:v>155.77864428345219</c:v>
                </c:pt>
                <c:pt idx="5">
                  <c:v>106.35835357767372</c:v>
                </c:pt>
                <c:pt idx="6">
                  <c:v>84.11190872735466</c:v>
                </c:pt>
                <c:pt idx="7">
                  <c:v>43.662042545563317</c:v>
                </c:pt>
                <c:pt idx="8">
                  <c:v>69.288735415041046</c:v>
                </c:pt>
                <c:pt idx="9">
                  <c:v>178.539947980634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4-4C94-9BE6-580610817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03816336"/>
        <c:axId val="-503814160"/>
      </c:barChart>
      <c:catAx>
        <c:axId val="-50381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-503814160"/>
        <c:crosses val="autoZero"/>
        <c:auto val="1"/>
        <c:lblAlgn val="ctr"/>
        <c:lblOffset val="100"/>
        <c:noMultiLvlLbl val="0"/>
      </c:catAx>
      <c:valAx>
        <c:axId val="-50381416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-50381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38797513259803"/>
          <c:y val="6.4814814814814811E-2"/>
          <c:w val="0.76839498087313751"/>
          <c:h val="0.62935914260717407"/>
        </c:manualLayout>
      </c:layout>
      <c:lineChart>
        <c:grouping val="standard"/>
        <c:varyColors val="0"/>
        <c:ser>
          <c:idx val="0"/>
          <c:order val="0"/>
          <c:tx>
            <c:strRef>
              <c:f>'Gráfica 43'!$A$3</c:f>
              <c:strCache>
                <c:ptCount val="1"/>
                <c:pt idx="0">
                  <c:v>Ingresos reportados + estimaciones para PRST Transtel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'Gráfica 43'!$B$2:$M$2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43'!$B$3:$M$3</c:f>
              <c:numCache>
                <c:formatCode>_-* #,##0_-;\-* #,##0_-;_-* "-"??_-;_-@_-</c:formatCode>
                <c:ptCount val="12"/>
                <c:pt idx="0">
                  <c:v>516279.65051318001</c:v>
                </c:pt>
                <c:pt idx="1">
                  <c:v>503096.72386534995</c:v>
                </c:pt>
                <c:pt idx="2">
                  <c:v>498481.76788764994</c:v>
                </c:pt>
                <c:pt idx="3">
                  <c:v>490570.35298133007</c:v>
                </c:pt>
                <c:pt idx="4">
                  <c:v>487066.55759965995</c:v>
                </c:pt>
                <c:pt idx="5">
                  <c:v>476353.00240673003</c:v>
                </c:pt>
                <c:pt idx="6">
                  <c:v>472940.57938848005</c:v>
                </c:pt>
                <c:pt idx="7">
                  <c:v>475410.47964788106</c:v>
                </c:pt>
                <c:pt idx="8">
                  <c:v>474923.72253345855</c:v>
                </c:pt>
                <c:pt idx="9">
                  <c:v>462545.01595326577</c:v>
                </c:pt>
                <c:pt idx="10">
                  <c:v>455877.7780499928</c:v>
                </c:pt>
                <c:pt idx="11">
                  <c:v>455226.87139753223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F-4392-84DF-4E5EB03675E1}"/>
            </c:ext>
          </c:extLst>
        </c:ser>
        <c:ser>
          <c:idx val="1"/>
          <c:order val="1"/>
          <c:tx>
            <c:strRef>
              <c:f>'Gráfica 43'!$A$4</c:f>
              <c:strCache>
                <c:ptCount val="1"/>
                <c:pt idx="0">
                  <c:v>Ingresos reportados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'Gráfica 43'!$B$2:$M$2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43'!$B$4:$M$4</c:f>
              <c:numCache>
                <c:formatCode>_-* #,##0_-;\-* #,##0_-;_-* "-"??_-;_-@_-</c:formatCode>
                <c:ptCount val="12"/>
                <c:pt idx="0">
                  <c:v>516279.65051318001</c:v>
                </c:pt>
                <c:pt idx="1">
                  <c:v>503096.72386534995</c:v>
                </c:pt>
                <c:pt idx="2">
                  <c:v>498481.76788764994</c:v>
                </c:pt>
                <c:pt idx="3">
                  <c:v>490570.35298133007</c:v>
                </c:pt>
                <c:pt idx="4">
                  <c:v>487066.55759965995</c:v>
                </c:pt>
                <c:pt idx="5">
                  <c:v>476353.00240673003</c:v>
                </c:pt>
                <c:pt idx="6">
                  <c:v>472940.57938848005</c:v>
                </c:pt>
                <c:pt idx="7">
                  <c:v>472653.83662959002</c:v>
                </c:pt>
                <c:pt idx="8">
                  <c:v>472202.63107204001</c:v>
                </c:pt>
                <c:pt idx="9">
                  <c:v>459530.10165768</c:v>
                </c:pt>
                <c:pt idx="10">
                  <c:v>452940.31670064002</c:v>
                </c:pt>
                <c:pt idx="11">
                  <c:v>452322.49791787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F-4392-84DF-4E5EB0367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712208"/>
        <c:axId val="-2021718736"/>
      </c:lineChart>
      <c:catAx>
        <c:axId val="-202171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-2021718736"/>
        <c:crosses val="autoZero"/>
        <c:auto val="1"/>
        <c:lblAlgn val="ctr"/>
        <c:lblOffset val="100"/>
        <c:noMultiLvlLbl val="0"/>
      </c:catAx>
      <c:valAx>
        <c:axId val="-2021718736"/>
        <c:scaling>
          <c:orientation val="minMax"/>
          <c:min val="38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Millones de Pesos Col.</a:t>
                </a:r>
              </a:p>
            </c:rich>
          </c:tx>
          <c:layout>
            <c:manualLayout>
              <c:xMode val="edge"/>
              <c:yMode val="edge"/>
              <c:x val="3.780718336483932E-2"/>
              <c:y val="0.144413094196558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-202171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479471493284506E-2"/>
          <c:y val="0.83854111986001745"/>
          <c:w val="0.93780708413338687"/>
          <c:h val="0.15219962088072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47634525188512"/>
          <c:y val="3.1855913672982288E-2"/>
          <c:w val="0.85027192772304361"/>
          <c:h val="0.69946761630885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'Gráfica 44'!$C$10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'Gráfica 44'!$B$11:$B$20</c:f>
              <c:strCache>
                <c:ptCount val="10"/>
                <c:pt idx="0">
                  <c:v>ETB</c:v>
                </c:pt>
                <c:pt idx="1">
                  <c:v>UNE EPM</c:v>
                </c:pt>
                <c:pt idx="2">
                  <c:v>METROTEL</c:v>
                </c:pt>
                <c:pt idx="3">
                  <c:v>TELEB/MANGA</c:v>
                </c:pt>
                <c:pt idx="4">
                  <c:v>TELMEX</c:v>
                </c:pt>
                <c:pt idx="5">
                  <c:v>COLTEL</c:v>
                </c:pt>
                <c:pt idx="6">
                  <c:v>EDATEL</c:v>
                </c:pt>
                <c:pt idx="7">
                  <c:v>EMCALI</c:v>
                </c:pt>
                <c:pt idx="8">
                  <c:v>Otros*</c:v>
                </c:pt>
                <c:pt idx="9">
                  <c:v>Promedio Nal.*</c:v>
                </c:pt>
              </c:strCache>
            </c:strRef>
          </c:cat>
          <c:val>
            <c:numRef>
              <c:f>'Gráfica 44'!$C$11:$C$20</c:f>
              <c:numCache>
                <c:formatCode>#,##0</c:formatCode>
                <c:ptCount val="10"/>
                <c:pt idx="0">
                  <c:v>29718.13968601872</c:v>
                </c:pt>
                <c:pt idx="1">
                  <c:v>29496.181027906783</c:v>
                </c:pt>
                <c:pt idx="2">
                  <c:v>26619.675675031656</c:v>
                </c:pt>
                <c:pt idx="3">
                  <c:v>25337.257267694651</c:v>
                </c:pt>
                <c:pt idx="4">
                  <c:v>21294.773985895241</c:v>
                </c:pt>
                <c:pt idx="5">
                  <c:v>18314.585161718696</c:v>
                </c:pt>
                <c:pt idx="6">
                  <c:v>14065.518545748841</c:v>
                </c:pt>
                <c:pt idx="7">
                  <c:v>19113.344571502123</c:v>
                </c:pt>
                <c:pt idx="8">
                  <c:v>7519.0766771482431</c:v>
                </c:pt>
                <c:pt idx="9">
                  <c:v>23542.41967872098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D-4FA3-AFC0-8A3CACFD9723}"/>
            </c:ext>
          </c:extLst>
        </c:ser>
        <c:ser>
          <c:idx val="1"/>
          <c:order val="1"/>
          <c:tx>
            <c:strRef>
              <c:f>'Gráfica 44'!$D$3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'Gráfica 44'!$B$11:$B$20</c:f>
              <c:strCache>
                <c:ptCount val="10"/>
                <c:pt idx="0">
                  <c:v>ETB</c:v>
                </c:pt>
                <c:pt idx="1">
                  <c:v>UNE EPM</c:v>
                </c:pt>
                <c:pt idx="2">
                  <c:v>METROTEL</c:v>
                </c:pt>
                <c:pt idx="3">
                  <c:v>TELEB/MANGA</c:v>
                </c:pt>
                <c:pt idx="4">
                  <c:v>TELMEX</c:v>
                </c:pt>
                <c:pt idx="5">
                  <c:v>COLTEL</c:v>
                </c:pt>
                <c:pt idx="6">
                  <c:v>EDATEL</c:v>
                </c:pt>
                <c:pt idx="7">
                  <c:v>EMCALI</c:v>
                </c:pt>
                <c:pt idx="8">
                  <c:v>Otros*</c:v>
                </c:pt>
                <c:pt idx="9">
                  <c:v>Promedio Nal.*</c:v>
                </c:pt>
              </c:strCache>
            </c:strRef>
          </c:cat>
          <c:val>
            <c:numRef>
              <c:f>'Gráfica 44'!$D$4:$D$13</c:f>
              <c:numCache>
                <c:formatCode>#,##0</c:formatCode>
                <c:ptCount val="10"/>
                <c:pt idx="0">
                  <c:v>29304.794996725359</c:v>
                </c:pt>
                <c:pt idx="1">
                  <c:v>26487.005489486219</c:v>
                </c:pt>
                <c:pt idx="2">
                  <c:v>25852.214002852448</c:v>
                </c:pt>
                <c:pt idx="3">
                  <c:v>23772.736357541191</c:v>
                </c:pt>
                <c:pt idx="4">
                  <c:v>20834.949550333997</c:v>
                </c:pt>
                <c:pt idx="5">
                  <c:v>17226.348462355418</c:v>
                </c:pt>
                <c:pt idx="6">
                  <c:v>15139.18187365538</c:v>
                </c:pt>
                <c:pt idx="7">
                  <c:v>17989.56152565328</c:v>
                </c:pt>
                <c:pt idx="8">
                  <c:v>6332.3205113489557</c:v>
                </c:pt>
                <c:pt idx="9">
                  <c:v>22355.938124936529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D-4FA3-AFC0-8A3CACFD9723}"/>
            </c:ext>
          </c:extLst>
        </c:ser>
        <c:ser>
          <c:idx val="2"/>
          <c:order val="2"/>
          <c:tx>
            <c:strRef>
              <c:f>'Gráfica 44'!$E$3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44'!$B$11:$B$20</c:f>
              <c:strCache>
                <c:ptCount val="10"/>
                <c:pt idx="0">
                  <c:v>ETB</c:v>
                </c:pt>
                <c:pt idx="1">
                  <c:v>UNE EPM</c:v>
                </c:pt>
                <c:pt idx="2">
                  <c:v>METROTEL</c:v>
                </c:pt>
                <c:pt idx="3">
                  <c:v>TELEB/MANGA</c:v>
                </c:pt>
                <c:pt idx="4">
                  <c:v>TELMEX</c:v>
                </c:pt>
                <c:pt idx="5">
                  <c:v>COLTEL</c:v>
                </c:pt>
                <c:pt idx="6">
                  <c:v>EDATEL</c:v>
                </c:pt>
                <c:pt idx="7">
                  <c:v>EMCALI</c:v>
                </c:pt>
                <c:pt idx="8">
                  <c:v>Otros*</c:v>
                </c:pt>
                <c:pt idx="9">
                  <c:v>Promedio Nal.*</c:v>
                </c:pt>
              </c:strCache>
            </c:strRef>
          </c:cat>
          <c:val>
            <c:numRef>
              <c:f>'Gráfica 44'!$E$4:$E$13</c:f>
              <c:numCache>
                <c:formatCode>#,##0</c:formatCode>
                <c:ptCount val="10"/>
                <c:pt idx="0">
                  <c:v>30324.009143577576</c:v>
                </c:pt>
                <c:pt idx="1">
                  <c:v>25816.412258381184</c:v>
                </c:pt>
                <c:pt idx="2">
                  <c:v>22921.368361071611</c:v>
                </c:pt>
                <c:pt idx="3">
                  <c:v>21024.452555437401</c:v>
                </c:pt>
                <c:pt idx="4">
                  <c:v>20585.918768232012</c:v>
                </c:pt>
                <c:pt idx="5">
                  <c:v>15610.041194705456</c:v>
                </c:pt>
                <c:pt idx="6">
                  <c:v>14939.77883283456</c:v>
                </c:pt>
                <c:pt idx="7">
                  <c:v>12889.516776928031</c:v>
                </c:pt>
                <c:pt idx="8">
                  <c:v>10844.308477346254</c:v>
                </c:pt>
                <c:pt idx="9">
                  <c:v>21907.633417312762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FD-4FA3-AFC0-8A3CACFD9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1730160"/>
        <c:axId val="-2021729616"/>
      </c:barChart>
      <c:catAx>
        <c:axId val="-202173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-2021729616"/>
        <c:crosses val="autoZero"/>
        <c:auto val="1"/>
        <c:lblAlgn val="ctr"/>
        <c:lblOffset val="100"/>
        <c:noMultiLvlLbl val="0"/>
      </c:catAx>
      <c:valAx>
        <c:axId val="-2021729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CO"/>
                  <a:t>Pesso Col.</a:t>
                </a:r>
              </a:p>
            </c:rich>
          </c:tx>
          <c:layout>
            <c:manualLayout>
              <c:xMode val="edge"/>
              <c:yMode val="edge"/>
              <c:x val="2.0388404665993228E-2"/>
              <c:y val="0.302109217213321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-202173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023848629370664"/>
          <c:y val="0.91382599100509387"/>
          <c:w val="0.24614682615149414"/>
          <c:h val="5.89049364352525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77807946420488"/>
          <c:y val="4.629902949084766E-2"/>
          <c:w val="0.82560365072333286"/>
          <c:h val="0.694787058420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'Gráfica 45'!$B$3</c:f>
              <c:strCache>
                <c:ptCount val="1"/>
                <c:pt idx="0">
                  <c:v>LDN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'Gráfica 45'!$C$2:$E$2</c:f>
              <c:strCache>
                <c:ptCount val="3"/>
                <c:pt idx="0">
                  <c:v>2T - 2017</c:v>
                </c:pt>
                <c:pt idx="1">
                  <c:v>3T - 2017</c:v>
                </c:pt>
                <c:pt idx="2">
                  <c:v>4T - 2017</c:v>
                </c:pt>
              </c:strCache>
            </c:strRef>
          </c:cat>
          <c:val>
            <c:numRef>
              <c:f>'Gráfica 45'!$C$3:$E$3</c:f>
              <c:numCache>
                <c:formatCode>#,##0</c:formatCode>
                <c:ptCount val="3"/>
                <c:pt idx="0">
                  <c:v>456.59395999999998</c:v>
                </c:pt>
                <c:pt idx="1">
                  <c:v>589.06017899999995</c:v>
                </c:pt>
                <c:pt idx="2">
                  <c:v>524.64907800000003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F-4FA0-870C-1888D30B61C1}"/>
            </c:ext>
          </c:extLst>
        </c:ser>
        <c:ser>
          <c:idx val="1"/>
          <c:order val="1"/>
          <c:tx>
            <c:strRef>
              <c:f>'Gráfica 45'!$B$4</c:f>
              <c:strCache>
                <c:ptCount val="1"/>
                <c:pt idx="0">
                  <c:v>LDIE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45'!$C$2:$E$2</c:f>
              <c:strCache>
                <c:ptCount val="3"/>
                <c:pt idx="0">
                  <c:v>2T - 2017</c:v>
                </c:pt>
                <c:pt idx="1">
                  <c:v>3T - 2017</c:v>
                </c:pt>
                <c:pt idx="2">
                  <c:v>4T - 2017</c:v>
                </c:pt>
              </c:strCache>
            </c:strRef>
          </c:cat>
          <c:val>
            <c:numRef>
              <c:f>'Gráfica 45'!$C$4:$E$4</c:f>
              <c:numCache>
                <c:formatCode>#,##0</c:formatCode>
                <c:ptCount val="3"/>
                <c:pt idx="0">
                  <c:v>528.58524299999999</c:v>
                </c:pt>
                <c:pt idx="1">
                  <c:v>486.21196200000003</c:v>
                </c:pt>
                <c:pt idx="2">
                  <c:v>493.47245299999997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BF-4FA0-870C-1888D30B61C1}"/>
            </c:ext>
          </c:extLst>
        </c:ser>
        <c:ser>
          <c:idx val="2"/>
          <c:order val="2"/>
          <c:tx>
            <c:strRef>
              <c:f>'Gráfica 45'!$B$5</c:f>
              <c:strCache>
                <c:ptCount val="1"/>
                <c:pt idx="0">
                  <c:v>LDIS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45'!$C$2:$E$2</c:f>
              <c:strCache>
                <c:ptCount val="3"/>
                <c:pt idx="0">
                  <c:v>2T - 2017</c:v>
                </c:pt>
                <c:pt idx="1">
                  <c:v>3T - 2017</c:v>
                </c:pt>
                <c:pt idx="2">
                  <c:v>4T - 2017</c:v>
                </c:pt>
              </c:strCache>
            </c:strRef>
          </c:cat>
          <c:val>
            <c:numRef>
              <c:f>'Gráfica 45'!$C$5:$E$5</c:f>
              <c:numCache>
                <c:formatCode>#,##0</c:formatCode>
                <c:ptCount val="3"/>
                <c:pt idx="0">
                  <c:v>66.631834999999995</c:v>
                </c:pt>
                <c:pt idx="1">
                  <c:v>74.923126999999994</c:v>
                </c:pt>
                <c:pt idx="2">
                  <c:v>71.893153999999996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BF-4FA0-870C-1888D30B61C1}"/>
            </c:ext>
          </c:extLst>
        </c:ser>
        <c:ser>
          <c:idx val="3"/>
          <c:order val="3"/>
          <c:tx>
            <c:strRef>
              <c:f>'Gráfica 45'!$B$6</c:f>
              <c:strCache>
                <c:ptCount val="1"/>
                <c:pt idx="0">
                  <c:v>LE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'Gráfica 45'!$C$2:$E$2</c:f>
              <c:strCache>
                <c:ptCount val="3"/>
                <c:pt idx="0">
                  <c:v>2T - 2017</c:v>
                </c:pt>
                <c:pt idx="1">
                  <c:v>3T - 2017</c:v>
                </c:pt>
                <c:pt idx="2">
                  <c:v>4T - 2017</c:v>
                </c:pt>
              </c:strCache>
            </c:strRef>
          </c:cat>
          <c:val>
            <c:numRef>
              <c:f>'Gráfica 45'!$C$6:$E$6</c:f>
              <c:numCache>
                <c:formatCode>#,##0</c:formatCode>
                <c:ptCount val="3"/>
                <c:pt idx="0">
                  <c:v>73.803434999999993</c:v>
                </c:pt>
                <c:pt idx="1">
                  <c:v>84.432580000000002</c:v>
                </c:pt>
                <c:pt idx="2">
                  <c:v>72.810865000000007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BF-4FA0-870C-1888D30B6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46262544"/>
        <c:axId val="-1746264720"/>
      </c:barChart>
      <c:catAx>
        <c:axId val="-174626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-1746264720"/>
        <c:crosses val="autoZero"/>
        <c:auto val="1"/>
        <c:lblAlgn val="ctr"/>
        <c:lblOffset val="100"/>
        <c:noMultiLvlLbl val="0"/>
      </c:catAx>
      <c:valAx>
        <c:axId val="-17462647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CO"/>
                  <a:t>Millones de Minutos</a:t>
                </a:r>
              </a:p>
            </c:rich>
          </c:tx>
          <c:layout>
            <c:manualLayout>
              <c:xMode val="edge"/>
              <c:yMode val="edge"/>
              <c:x val="3.2770958076701391E-2"/>
              <c:y val="0.190984059366271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ysClr val="windowText" lastClr="000000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-174626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656206086761836"/>
          <c:y val="0.8891589928210234"/>
          <c:w val="0.56649775402394109"/>
          <c:h val="7.3300097687588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="1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89688113310161"/>
          <c:y val="9.2431102362204712E-2"/>
          <c:w val="0.81641798814434574"/>
          <c:h val="0.698454579186903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'Gráfica 46'!$B$11</c:f>
              <c:strCache>
                <c:ptCount val="1"/>
                <c:pt idx="0">
                  <c:v>LDN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'Gráfica 46'!$C$10:$E$10</c:f>
              <c:strCache>
                <c:ptCount val="3"/>
                <c:pt idx="0">
                  <c:v>2T - 2017</c:v>
                </c:pt>
                <c:pt idx="1">
                  <c:v>3T - 2017</c:v>
                </c:pt>
                <c:pt idx="2">
                  <c:v>4T - 2017</c:v>
                </c:pt>
              </c:strCache>
            </c:strRef>
          </c:cat>
          <c:val>
            <c:numRef>
              <c:f>'Gráfica 46'!$C$11:$E$11</c:f>
              <c:numCache>
                <c:formatCode>#,##0</c:formatCode>
                <c:ptCount val="3"/>
                <c:pt idx="0">
                  <c:v>58797.439082000004</c:v>
                </c:pt>
                <c:pt idx="1">
                  <c:v>57879.192972720004</c:v>
                </c:pt>
                <c:pt idx="2">
                  <c:v>59428.687640540003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C-4A56-8C91-A124CD55F585}"/>
            </c:ext>
          </c:extLst>
        </c:ser>
        <c:ser>
          <c:idx val="1"/>
          <c:order val="1"/>
          <c:tx>
            <c:strRef>
              <c:f>'Gráfica 46'!$B$12</c:f>
              <c:strCache>
                <c:ptCount val="1"/>
                <c:pt idx="0">
                  <c:v>LDIE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'Gráfica 46'!$C$10:$E$10</c:f>
              <c:strCache>
                <c:ptCount val="3"/>
                <c:pt idx="0">
                  <c:v>2T - 2017</c:v>
                </c:pt>
                <c:pt idx="1">
                  <c:v>3T - 2017</c:v>
                </c:pt>
                <c:pt idx="2">
                  <c:v>4T - 2017</c:v>
                </c:pt>
              </c:strCache>
            </c:strRef>
          </c:cat>
          <c:val>
            <c:numRef>
              <c:f>'Gráfica 46'!$C$12:$E$12</c:f>
              <c:numCache>
                <c:formatCode>#,##0</c:formatCode>
                <c:ptCount val="3"/>
                <c:pt idx="0">
                  <c:v>24938.995145469999</c:v>
                </c:pt>
                <c:pt idx="1">
                  <c:v>24623.297428590002</c:v>
                </c:pt>
                <c:pt idx="2">
                  <c:v>23077.66477802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CC-4A56-8C91-A124CD55F585}"/>
            </c:ext>
          </c:extLst>
        </c:ser>
        <c:ser>
          <c:idx val="2"/>
          <c:order val="2"/>
          <c:tx>
            <c:strRef>
              <c:f>'Gráfica 46'!$B$13</c:f>
              <c:strCache>
                <c:ptCount val="1"/>
                <c:pt idx="0">
                  <c:v>LDIS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46'!$C$10:$E$10</c:f>
              <c:strCache>
                <c:ptCount val="3"/>
                <c:pt idx="0">
                  <c:v>2T - 2017</c:v>
                </c:pt>
                <c:pt idx="1">
                  <c:v>3T - 2017</c:v>
                </c:pt>
                <c:pt idx="2">
                  <c:v>4T - 2017</c:v>
                </c:pt>
              </c:strCache>
            </c:strRef>
          </c:cat>
          <c:val>
            <c:numRef>
              <c:f>'Gráfica 46'!$C$13:$E$13</c:f>
              <c:numCache>
                <c:formatCode>#,##0</c:formatCode>
                <c:ptCount val="3"/>
                <c:pt idx="0">
                  <c:v>24123.146519869999</c:v>
                </c:pt>
                <c:pt idx="1">
                  <c:v>24053.519397880002</c:v>
                </c:pt>
                <c:pt idx="2">
                  <c:v>25796.661300340002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CC-4A56-8C91-A124CD55F585}"/>
            </c:ext>
          </c:extLst>
        </c:ser>
        <c:ser>
          <c:idx val="3"/>
          <c:order val="3"/>
          <c:tx>
            <c:strRef>
              <c:f>'Gráfica 46'!$B$14</c:f>
              <c:strCache>
                <c:ptCount val="1"/>
                <c:pt idx="0">
                  <c:v>LE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'Gráfica 46'!$C$10:$E$10</c:f>
              <c:strCache>
                <c:ptCount val="3"/>
                <c:pt idx="0">
                  <c:v>2T - 2017</c:v>
                </c:pt>
                <c:pt idx="1">
                  <c:v>3T - 2017</c:v>
                </c:pt>
                <c:pt idx="2">
                  <c:v>4T - 2017</c:v>
                </c:pt>
              </c:strCache>
            </c:strRef>
          </c:cat>
          <c:val>
            <c:numRef>
              <c:f>'Gráfica 46'!$C$14:$E$14</c:f>
              <c:numCache>
                <c:formatCode>#,##0</c:formatCode>
                <c:ptCount val="3"/>
                <c:pt idx="0">
                  <c:v>19395.355009789997</c:v>
                </c:pt>
                <c:pt idx="1">
                  <c:v>18583.98353709</c:v>
                </c:pt>
                <c:pt idx="2">
                  <c:v>17979.615778569998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CC-4A56-8C91-A124CD55F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46290832"/>
        <c:axId val="-1746267440"/>
      </c:barChart>
      <c:catAx>
        <c:axId val="-174629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-1746267440"/>
        <c:crosses val="autoZero"/>
        <c:auto val="1"/>
        <c:lblAlgn val="ctr"/>
        <c:lblOffset val="100"/>
        <c:noMultiLvlLbl val="0"/>
      </c:catAx>
      <c:valAx>
        <c:axId val="-17462674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CO"/>
                  <a:t>Millones de pesos Col.</a:t>
                </a:r>
              </a:p>
            </c:rich>
          </c:tx>
          <c:layout>
            <c:manualLayout>
              <c:xMode val="edge"/>
              <c:yMode val="edge"/>
              <c:x val="1.2820694710458489E-2"/>
              <c:y val="0.186324458236693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-174629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874620885641884"/>
          <c:y val="0.89283498308754916"/>
          <c:w val="0.33301202579916661"/>
          <c:h val="6.4334659780430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3"/>
          <c:order val="0"/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BD-4B06-900E-E52692A0617C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BD-4B06-900E-E52692A0617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D-4B06-900E-E52692A06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47'!$B$2:$B$13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47'!$C$2:$C$13</c:f>
              <c:numCache>
                <c:formatCode>_(* #,##0.00_);_(* \(#,##0.00\);_(* "-"??_);_(@_)</c:formatCode>
                <c:ptCount val="12"/>
                <c:pt idx="0">
                  <c:v>4.9519140000000004</c:v>
                </c:pt>
                <c:pt idx="1">
                  <c:v>4.9968589999999997</c:v>
                </c:pt>
                <c:pt idx="2">
                  <c:v>5.0384039999999999</c:v>
                </c:pt>
                <c:pt idx="3">
                  <c:v>5.1309310000000004</c:v>
                </c:pt>
                <c:pt idx="4">
                  <c:v>5.1806999999999999</c:v>
                </c:pt>
                <c:pt idx="5">
                  <c:v>5.2682799999999999</c:v>
                </c:pt>
                <c:pt idx="6">
                  <c:v>5.3999750000000004</c:v>
                </c:pt>
                <c:pt idx="7">
                  <c:v>5.4336589999999996</c:v>
                </c:pt>
                <c:pt idx="8">
                  <c:v>5.4430339999999999</c:v>
                </c:pt>
                <c:pt idx="9">
                  <c:v>5.5278555000000003</c:v>
                </c:pt>
                <c:pt idx="10">
                  <c:v>5.5841880000000002</c:v>
                </c:pt>
                <c:pt idx="11">
                  <c:v>5.5686549999999997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Suscriptores!#REF!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5BBD-4B06-900E-E52692A06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08928"/>
        <c:axId val="238674576"/>
      </c:barChart>
      <c:line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08928"/>
        <c:axId val="238674576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spPr>
                  <a:ln w="28575" cap="rnd">
                    <a:solidFill>
                      <a:srgbClr val="00B0F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B0F0"/>
                    </a:solidFill>
                    <a:ln w="9525">
                      <a:solidFill>
                        <a:srgbClr val="00B0F0"/>
                      </a:solidFill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5.555555555555558E-2"/>
                        <c:y val="-3.985507246376811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BBD-4B06-900E-E52692A0617C}"/>
                      </c:ext>
                    </c:extLst>
                  </c:dLbl>
                  <c:dLbl>
                    <c:idx val="11"/>
                    <c:layout>
                      <c:manualLayout>
                        <c:x val="-2.5000000000000001E-2"/>
                        <c:y val="-3.985507246376812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BBD-4B06-900E-E52692A0617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419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'Gráfica 47'!$A$2:$B$13</c15:sqref>
                        </c15:formulaRef>
                      </c:ext>
                    </c:extLst>
                    <c:multiLvlStrCache>
                      <c:ptCount val="12"/>
                      <c:lvl>
                        <c:pt idx="0">
                          <c:v>1T - 2015</c:v>
                        </c:pt>
                        <c:pt idx="1">
                          <c:v>2T - 2015</c:v>
                        </c:pt>
                        <c:pt idx="2">
                          <c:v>3T - 2015</c:v>
                        </c:pt>
                        <c:pt idx="3">
                          <c:v>4T - 2015</c:v>
                        </c:pt>
                        <c:pt idx="4">
                          <c:v>1T - 2016</c:v>
                        </c:pt>
                        <c:pt idx="5">
                          <c:v>2T - 2016</c:v>
                        </c:pt>
                        <c:pt idx="6">
                          <c:v>3T - 2016</c:v>
                        </c:pt>
                        <c:pt idx="7">
                          <c:v>4T - 2016</c:v>
                        </c:pt>
                        <c:pt idx="8">
                          <c:v>1T - 2017</c:v>
                        </c:pt>
                        <c:pt idx="9">
                          <c:v>2T - 2017</c:v>
                        </c:pt>
                        <c:pt idx="10">
                          <c:v>3T - 2017</c:v>
                        </c:pt>
                        <c:pt idx="11">
                          <c:v>4T - 2017</c:v>
                        </c:pt>
                      </c:lvl>
                      <c:lvl>
                        <c:pt idx="0">
                          <c:v>2015</c:v>
                        </c:pt>
                        <c:pt idx="4">
                          <c:v>2016</c:v>
                        </c:pt>
                        <c:pt idx="8">
                          <c:v>2017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'Gráfica 47'!$H$3:$H$14</c15:sqref>
                        </c15:formulaRef>
                      </c:ext>
                    </c:extLst>
                    <c:numCache>
                      <c:formatCode>0.00</c:formatCode>
                      <c:ptCount val="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5BBD-4B06-900E-E52692A0617C}"/>
                  </c:ext>
                </c:extLst>
              </c15:ser>
            </c15:filteredLineSeries>
          </c:ext>
        </c:extLst>
      </c:lineChart>
      <c:catAx>
        <c:axId val="5150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38674576"/>
        <c:crosses val="autoZero"/>
        <c:auto val="1"/>
        <c:lblAlgn val="ctr"/>
        <c:lblOffset val="100"/>
        <c:noMultiLvlLbl val="0"/>
      </c:catAx>
      <c:valAx>
        <c:axId val="238674576"/>
        <c:scaling>
          <c:orientation val="minMax"/>
          <c:max val="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Millones de Accesos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-* #.##0_-;\-* #.##0_-;_-* &quot;-&quot;_-;_-@_-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15089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86-48B7-835D-118AFD3CBD60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86-48B7-835D-118AFD3CBD6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86-48B7-835D-118AFD3CB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48'!$B$2:$B$13</c:f>
              <c:strCache>
                <c:ptCount val="12"/>
                <c:pt idx="0">
                  <c:v>1T - 2015</c:v>
                </c:pt>
                <c:pt idx="1">
                  <c:v>2T - 2015</c:v>
                </c:pt>
                <c:pt idx="2">
                  <c:v>3T - 2015</c:v>
                </c:pt>
                <c:pt idx="3">
                  <c:v>4T - 2015</c:v>
                </c:pt>
                <c:pt idx="4">
                  <c:v>1T - 2016</c:v>
                </c:pt>
                <c:pt idx="5">
                  <c:v>2T - 2016</c:v>
                </c:pt>
                <c:pt idx="6">
                  <c:v>3T - 2016</c:v>
                </c:pt>
                <c:pt idx="7">
                  <c:v>4T - 2016</c:v>
                </c:pt>
                <c:pt idx="8">
                  <c:v>1T - 2017</c:v>
                </c:pt>
                <c:pt idx="9">
                  <c:v>2T - 2017</c:v>
                </c:pt>
                <c:pt idx="10">
                  <c:v>3T - 2017</c:v>
                </c:pt>
                <c:pt idx="11">
                  <c:v>4T - 2017</c:v>
                </c:pt>
              </c:strCache>
            </c:strRef>
          </c:cat>
          <c:val>
            <c:numRef>
              <c:f>'Gráfica 48'!$E$2:$E$13</c:f>
              <c:numCache>
                <c:formatCode>_-"$"* #,##0_-;\-"$"* #,##0_-;_-"$"* "-"??_-;_-@_-</c:formatCode>
                <c:ptCount val="12"/>
                <c:pt idx="0">
                  <c:v>38222.154330291953</c:v>
                </c:pt>
                <c:pt idx="1">
                  <c:v>39747.297954108108</c:v>
                </c:pt>
                <c:pt idx="2">
                  <c:v>40896.22107500444</c:v>
                </c:pt>
                <c:pt idx="3">
                  <c:v>42020.221441358954</c:v>
                </c:pt>
                <c:pt idx="4">
                  <c:v>44621.684930543495</c:v>
                </c:pt>
                <c:pt idx="5">
                  <c:v>45078.531052702841</c:v>
                </c:pt>
                <c:pt idx="6">
                  <c:v>45149.02877019492</c:v>
                </c:pt>
                <c:pt idx="7">
                  <c:v>46031.745224657388</c:v>
                </c:pt>
                <c:pt idx="8">
                  <c:v>47044.897990103804</c:v>
                </c:pt>
                <c:pt idx="9">
                  <c:v>46656.814549331109</c:v>
                </c:pt>
                <c:pt idx="10">
                  <c:v>46352.506759144453</c:v>
                </c:pt>
                <c:pt idx="11">
                  <c:v>47058.527919159416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86-48B7-835D-118AFD3C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010576"/>
        <c:axId val="257069600"/>
      </c:barChart>
      <c:catAx>
        <c:axId val="26301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57069600"/>
        <c:crosses val="autoZero"/>
        <c:auto val="1"/>
        <c:lblAlgn val="ctr"/>
        <c:lblOffset val="100"/>
        <c:noMultiLvlLbl val="0"/>
      </c:catAx>
      <c:valAx>
        <c:axId val="257069600"/>
        <c:scaling>
          <c:orientation val="minMax"/>
          <c:max val="60000"/>
        </c:scaling>
        <c:delete val="0"/>
        <c:axPos val="l"/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6301057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'Caja 2 Gráfica 1'!$B$11</c:f>
              <c:strCache>
                <c:ptCount val="1"/>
                <c:pt idx="0">
                  <c:v>Telefonía móvil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'Caja 2 Gráfica 1'!$A$12:$A$17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1'!$B$12:$B$17</c:f>
              <c:numCache>
                <c:formatCode>_-* #,##0.0_-;\-* #,##0.0_-;_-* "-"??_-;_-@_-</c:formatCode>
                <c:ptCount val="6"/>
                <c:pt idx="0">
                  <c:v>49.066358999999999</c:v>
                </c:pt>
                <c:pt idx="1">
                  <c:v>50.295113999999998</c:v>
                </c:pt>
                <c:pt idx="2">
                  <c:v>55.330727000000003</c:v>
                </c:pt>
                <c:pt idx="3">
                  <c:v>57.327469999999998</c:v>
                </c:pt>
                <c:pt idx="4">
                  <c:v>58.684924000000002</c:v>
                </c:pt>
                <c:pt idx="5">
                  <c:v>62.222011000000002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8-4B53-A4F8-4E2DCFDD4AC2}"/>
            </c:ext>
          </c:extLst>
        </c:ser>
        <c:ser>
          <c:idx val="1"/>
          <c:order val="1"/>
          <c:tx>
            <c:strRef>
              <c:f>'Caja 2 Gráfica 1'!$C$11</c:f>
              <c:strCache>
                <c:ptCount val="1"/>
                <c:pt idx="0">
                  <c:v>Internet móvil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'Caja 2 Gráfica 1'!$A$12:$A$17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1'!$C$12:$C$17</c:f>
              <c:numCache>
                <c:formatCode>_-* #,##0.0_-;\-* #,##0.0_-;_-* "-"??_-;_-@_-</c:formatCode>
                <c:ptCount val="6"/>
                <c:pt idx="0">
                  <c:v>7.4641669999999998</c:v>
                </c:pt>
                <c:pt idx="1">
                  <c:v>11.909724000000001</c:v>
                </c:pt>
                <c:pt idx="2">
                  <c:v>18.626621</c:v>
                </c:pt>
                <c:pt idx="3">
                  <c:v>21.270706000000001</c:v>
                </c:pt>
                <c:pt idx="4">
                  <c:v>23.748166999999999</c:v>
                </c:pt>
                <c:pt idx="5">
                  <c:v>25.816219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18-4B53-A4F8-4E2DCFDD4AC2}"/>
            </c:ext>
          </c:extLst>
        </c:ser>
        <c:ser>
          <c:idx val="2"/>
          <c:order val="2"/>
          <c:tx>
            <c:strRef>
              <c:f>'Caja 2 Gráfica 1'!$D$11</c:f>
              <c:strCache>
                <c:ptCount val="1"/>
                <c:pt idx="0">
                  <c:v>Telefonía fija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211E-3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18-4B53-A4F8-4E2DCFDD4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'Caja 2 Gráfica 1'!$A$12:$A$17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1'!$D$12:$D$17</c:f>
              <c:numCache>
                <c:formatCode>_-* #,##0.0_-;\-* #,##0.0_-;_-* "-"??_-;_-@_-</c:formatCode>
                <c:ptCount val="6"/>
                <c:pt idx="0">
                  <c:v>7.030348</c:v>
                </c:pt>
                <c:pt idx="1">
                  <c:v>7.1332599999999999</c:v>
                </c:pt>
                <c:pt idx="2">
                  <c:v>7.1809370000000001</c:v>
                </c:pt>
                <c:pt idx="3">
                  <c:v>7.109254</c:v>
                </c:pt>
                <c:pt idx="4">
                  <c:v>7.1159840000000001</c:v>
                </c:pt>
                <c:pt idx="5">
                  <c:v>6.987654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18-4B53-A4F8-4E2DCFDD4AC2}"/>
            </c:ext>
          </c:extLst>
        </c:ser>
        <c:ser>
          <c:idx val="3"/>
          <c:order val="3"/>
          <c:tx>
            <c:strRef>
              <c:f>'Caja 2 Gráfica 1'!$E$11</c:f>
              <c:strCache>
                <c:ptCount val="1"/>
                <c:pt idx="0">
                  <c:v>Internet fijo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9.2592592592591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18-4B53-A4F8-4E2DCFDD4AC2}"/>
                </c:ext>
              </c:extLst>
            </c:dLbl>
            <c:dLbl>
              <c:idx val="2"/>
              <c:layout>
                <c:manualLayout>
                  <c:x val="0"/>
                  <c:y val="1.38888888888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18-4B53-A4F8-4E2DCFDD4AC2}"/>
                </c:ext>
              </c:extLst>
            </c:dLbl>
            <c:dLbl>
              <c:idx val="3"/>
              <c:layout>
                <c:manualLayout>
                  <c:x val="5.5555555555555558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18-4B53-A4F8-4E2DCFDD4AC2}"/>
                </c:ext>
              </c:extLst>
            </c:dLbl>
            <c:dLbl>
              <c:idx val="4"/>
              <c:layout>
                <c:manualLayout>
                  <c:x val="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18-4B53-A4F8-4E2DCFDD4AC2}"/>
                </c:ext>
              </c:extLst>
            </c:dLbl>
            <c:dLbl>
              <c:idx val="5"/>
              <c:layout>
                <c:manualLayout>
                  <c:x val="8.3333333333332309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18-4B53-A4F8-4E2DCFDD4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'Caja 2 Gráfica 1'!$A$12:$A$17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1'!$E$12:$E$17</c:f>
              <c:numCache>
                <c:formatCode>_-* #,##0.0_-;\-* #,##0.0_-;_-* "-"??_-;_-@_-</c:formatCode>
                <c:ptCount val="6"/>
                <c:pt idx="0">
                  <c:v>3.8987539999999998</c:v>
                </c:pt>
                <c:pt idx="1">
                  <c:v>4.4976779999999996</c:v>
                </c:pt>
                <c:pt idx="2">
                  <c:v>5.0537190000000001</c:v>
                </c:pt>
                <c:pt idx="3">
                  <c:v>5.5517450000000004</c:v>
                </c:pt>
                <c:pt idx="4">
                  <c:v>5.9403769999999998</c:v>
                </c:pt>
                <c:pt idx="5">
                  <c:v>6.321078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F18-4B53-A4F8-4E2DCFDD4AC2}"/>
            </c:ext>
          </c:extLst>
        </c:ser>
        <c:ser>
          <c:idx val="4"/>
          <c:order val="4"/>
          <c:tx>
            <c:strRef>
              <c:f>'Caja 2 Gráfica 1'!$F$11</c:f>
              <c:strCache>
                <c:ptCount val="1"/>
                <c:pt idx="0">
                  <c:v>TV suscripción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332E-3"/>
                  <c:y val="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18-4B53-A4F8-4E2DCFDD4AC2}"/>
                </c:ext>
              </c:extLst>
            </c:dLbl>
            <c:dLbl>
              <c:idx val="1"/>
              <c:layout>
                <c:manualLayout>
                  <c:x val="8.3333333333333332E-3"/>
                  <c:y val="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18-4B53-A4F8-4E2DCFDD4AC2}"/>
                </c:ext>
              </c:extLst>
            </c:dLbl>
            <c:dLbl>
              <c:idx val="2"/>
              <c:layout>
                <c:manualLayout>
                  <c:x val="5.5555555555555046E-3"/>
                  <c:y val="1.388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18-4B53-A4F8-4E2DCFDD4AC2}"/>
                </c:ext>
              </c:extLst>
            </c:dLbl>
            <c:dLbl>
              <c:idx val="3"/>
              <c:layout>
                <c:manualLayout>
                  <c:x val="1.3888888888888888E-2"/>
                  <c:y val="4.62962962962946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18-4B53-A4F8-4E2DCFDD4AC2}"/>
                </c:ext>
              </c:extLst>
            </c:dLbl>
            <c:dLbl>
              <c:idx val="4"/>
              <c:layout>
                <c:manualLayout>
                  <c:x val="1.3888888888888888E-2"/>
                  <c:y val="-1.697511254402665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18-4B53-A4F8-4E2DCFDD4AC2}"/>
                </c:ext>
              </c:extLst>
            </c:dLbl>
            <c:dLbl>
              <c:idx val="5"/>
              <c:layout>
                <c:manualLayout>
                  <c:x val="1.9444444444444445E-2"/>
                  <c:y val="9.259259259259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18-4B53-A4F8-4E2DCFDD4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'Caja 2 Gráfica 1'!$A$12:$A$17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1'!$F$12:$F$17</c:f>
              <c:numCache>
                <c:formatCode>_-* #,##0.0_-;\-* #,##0.0_-;_-* "-"??_-;_-@_-</c:formatCode>
                <c:ptCount val="6"/>
                <c:pt idx="0">
                  <c:v>4.3104230000000001</c:v>
                </c:pt>
                <c:pt idx="1">
                  <c:v>4.6644899999998994</c:v>
                </c:pt>
                <c:pt idx="2">
                  <c:v>4.8974260000000003</c:v>
                </c:pt>
                <c:pt idx="3">
                  <c:v>5.1309310000000004</c:v>
                </c:pt>
                <c:pt idx="4">
                  <c:v>5.4336589999999996</c:v>
                </c:pt>
                <c:pt idx="5">
                  <c:v>5.5686549999999997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F18-4B53-A4F8-4E2DCFDD4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0063439"/>
        <c:axId val="1367002047"/>
      </c:barChart>
      <c:catAx>
        <c:axId val="1700063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1367002047"/>
        <c:crosses val="autoZero"/>
        <c:auto val="1"/>
        <c:lblAlgn val="ctr"/>
        <c:lblOffset val="100"/>
        <c:noMultiLvlLbl val="0"/>
      </c:catAx>
      <c:valAx>
        <c:axId val="1367002047"/>
        <c:scaling>
          <c:orientation val="minMax"/>
          <c:max val="70"/>
          <c:min val="0"/>
        </c:scaling>
        <c:delete val="1"/>
        <c:axPos val="l"/>
        <c:numFmt formatCode="#,##0" sourceLinked="0"/>
        <c:majorTickMark val="none"/>
        <c:minorTickMark val="none"/>
        <c:tickLblPos val="nextTo"/>
        <c:crossAx val="1700063439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Claro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3"/>
              <c:pt idx="0">
                <c:v>0.59899999999999998</c:v>
              </c:pt>
              <c:pt idx="1">
                <c:v>0.58599999999999997</c:v>
              </c:pt>
              <c:pt idx="2">
                <c:v>0.56852725025302897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3"/>
                    <c:pt idx="0">
                      <c:v>Internet Móvil 2015</c:v>
                    </c:pt>
                    <c:pt idx="1">
                      <c:v>Internet Móvil 2016</c:v>
                    </c:pt>
                    <c:pt idx="2">
                      <c:v>Internet Móvil 2017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DD5F-419E-A6CD-05C18169BA7B}"/>
            </c:ext>
          </c:extLst>
        </c:ser>
        <c:ser>
          <c:idx val="1"/>
          <c:order val="1"/>
          <c:tx>
            <c:v>Movistar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3"/>
              <c:pt idx="0">
                <c:v>0.18</c:v>
              </c:pt>
              <c:pt idx="1">
                <c:v>0.20899999999999999</c:v>
              </c:pt>
              <c:pt idx="2">
                <c:v>0.22368856570359896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3"/>
                    <c:pt idx="0">
                      <c:v>Internet Móvil 2015</c:v>
                    </c:pt>
                    <c:pt idx="1">
                      <c:v>Internet Móvil 2016</c:v>
                    </c:pt>
                    <c:pt idx="2">
                      <c:v>Internet Móvil 2017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DD5F-419E-A6CD-05C18169BA7B}"/>
            </c:ext>
          </c:extLst>
        </c:ser>
        <c:ser>
          <c:idx val="2"/>
          <c:order val="2"/>
          <c:tx>
            <c:v>Une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3"/>
              <c:pt idx="0">
                <c:v>6.0000000000000001E-3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3"/>
                    <c:pt idx="0">
                      <c:v>Internet Móvil 2015</c:v>
                    </c:pt>
                    <c:pt idx="1">
                      <c:v>Internet Móvil 2016</c:v>
                    </c:pt>
                    <c:pt idx="2">
                      <c:v>Internet Móvil 2017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2-DD5F-419E-A6CD-05C18169BA7B}"/>
            </c:ext>
          </c:extLst>
        </c:ser>
        <c:ser>
          <c:idx val="3"/>
          <c:order val="3"/>
          <c:tx>
            <c:v>Tigo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3"/>
              <c:pt idx="0">
                <c:v>0.13900000000000001</c:v>
              </c:pt>
              <c:pt idx="1">
                <c:v>0.13</c:v>
              </c:pt>
              <c:pt idx="2">
                <c:v>0.12711799508673211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3"/>
                    <c:pt idx="0">
                      <c:v>Internet Móvil 2015</c:v>
                    </c:pt>
                    <c:pt idx="1">
                      <c:v>Internet Móvil 2016</c:v>
                    </c:pt>
                    <c:pt idx="2">
                      <c:v>Internet Móvil 2017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DD5F-419E-A6CD-05C18169BA7B}"/>
            </c:ext>
          </c:extLst>
        </c:ser>
        <c:ser>
          <c:idx val="4"/>
          <c:order val="4"/>
          <c:tx>
            <c:v>ETB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3"/>
              <c:pt idx="0">
                <c:v>1.2E-2</c:v>
              </c:pt>
              <c:pt idx="1">
                <c:v>1.7999999999999999E-2</c:v>
              </c:pt>
              <c:pt idx="2">
                <c:v>1.5012887828384164E-2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3"/>
                    <c:pt idx="0">
                      <c:v>Internet Móvil 2015</c:v>
                    </c:pt>
                    <c:pt idx="1">
                      <c:v>Internet Móvil 2016</c:v>
                    </c:pt>
                    <c:pt idx="2">
                      <c:v>Internet Móvil 2017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4-DD5F-419E-A6CD-05C18169BA7B}"/>
            </c:ext>
          </c:extLst>
        </c:ser>
        <c:ser>
          <c:idx val="5"/>
          <c:order val="5"/>
          <c:tx>
            <c:v>DIRECTV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3"/>
                    <c:pt idx="0">
                      <c:v>Internet Móvil 2015</c:v>
                    </c:pt>
                    <c:pt idx="1">
                      <c:v>Internet Móvil 2016</c:v>
                    </c:pt>
                    <c:pt idx="2">
                      <c:v>Internet Móvil 2017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5-DD5F-419E-A6CD-05C18169BA7B}"/>
            </c:ext>
          </c:extLst>
        </c:ser>
        <c:ser>
          <c:idx val="6"/>
          <c:order val="6"/>
          <c:tx>
            <c:v>OTROS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3"/>
              <c:pt idx="0">
                <c:v>6.4000000000000057E-2</c:v>
              </c:pt>
              <c:pt idx="1">
                <c:v>5.7000000000000002E-2</c:v>
              </c:pt>
              <c:pt idx="2">
                <c:v>6.5653301128255848E-2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3"/>
                    <c:pt idx="0">
                      <c:v>Internet Móvil 2015</c:v>
                    </c:pt>
                    <c:pt idx="1">
                      <c:v>Internet Móvil 2016</c:v>
                    </c:pt>
                    <c:pt idx="2">
                      <c:v>Internet Móvil 2017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6-DD5F-419E-A6CD-05C18169BA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134738240"/>
        <c:axId val="290700720"/>
      </c:barChart>
      <c:catAx>
        <c:axId val="2134738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90700720"/>
        <c:crosses val="autoZero"/>
        <c:auto val="1"/>
        <c:lblAlgn val="ctr"/>
        <c:lblOffset val="100"/>
        <c:noMultiLvlLbl val="0"/>
      </c:catAx>
      <c:valAx>
        <c:axId val="290700720"/>
        <c:scaling>
          <c:orientation val="minMax"/>
          <c:max val="0.65000000000000013"/>
        </c:scaling>
        <c:delete val="1"/>
        <c:axPos val="l"/>
        <c:numFmt formatCode="General" sourceLinked="1"/>
        <c:majorTickMark val="none"/>
        <c:minorTickMark val="none"/>
        <c:tickLblPos val="nextTo"/>
        <c:crossAx val="21347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'Caja 2 Gráfica 2'!$A$23</c:f>
              <c:strCache>
                <c:ptCount val="1"/>
                <c:pt idx="0">
                  <c:v> Telefonía Móvil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'Caja 2 Gráfica 2'!$B$22:$G$22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2'!$B$23:$G$23</c:f>
              <c:numCache>
                <c:formatCode>0.0</c:formatCode>
                <c:ptCount val="6"/>
                <c:pt idx="0">
                  <c:v>10.03365221843228</c:v>
                </c:pt>
                <c:pt idx="1">
                  <c:v>9.2926742049083249</c:v>
                </c:pt>
                <c:pt idx="2">
                  <c:v>8.7540095843432209</c:v>
                </c:pt>
                <c:pt idx="3">
                  <c:v>7.2061407959804127</c:v>
                </c:pt>
                <c:pt idx="4">
                  <c:v>5.0953011895569595</c:v>
                </c:pt>
                <c:pt idx="5">
                  <c:v>4.2328208283284905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3-487E-8FD8-C1B9FC2D745B}"/>
            </c:ext>
          </c:extLst>
        </c:ser>
        <c:ser>
          <c:idx val="1"/>
          <c:order val="1"/>
          <c:tx>
            <c:strRef>
              <c:f>'Caja 2 Gráfica 2'!$A$24</c:f>
              <c:strCache>
                <c:ptCount val="1"/>
                <c:pt idx="0">
                  <c:v> Internet Fijo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'Caja 2 Gráfica 2'!$B$22:$G$22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2'!$B$24:$G$24</c:f>
              <c:numCache>
                <c:formatCode>0.0</c:formatCode>
                <c:ptCount val="6"/>
                <c:pt idx="0">
                  <c:v>3.367867644163435</c:v>
                </c:pt>
                <c:pt idx="1">
                  <c:v>2.9232257783639413</c:v>
                </c:pt>
                <c:pt idx="2">
                  <c:v>3.195834140577094</c:v>
                </c:pt>
                <c:pt idx="3">
                  <c:v>3.5057405124976966</c:v>
                </c:pt>
                <c:pt idx="4">
                  <c:v>3.7908096241693405</c:v>
                </c:pt>
                <c:pt idx="5">
                  <c:v>4.0814690906067002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3-487E-8FD8-C1B9FC2D745B}"/>
            </c:ext>
          </c:extLst>
        </c:ser>
        <c:ser>
          <c:idx val="2"/>
          <c:order val="2"/>
          <c:tx>
            <c:strRef>
              <c:f>'Caja 2 Gráfica 2'!$A$25</c:f>
              <c:strCache>
                <c:ptCount val="1"/>
                <c:pt idx="0">
                  <c:v> Telefonía Fija*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'Caja 2 Gráfica 2'!$B$22:$G$22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2'!$B$25:$G$25</c:f>
              <c:numCache>
                <c:formatCode>0.0</c:formatCode>
                <c:ptCount val="6"/>
                <c:pt idx="0">
                  <c:v>2.6906594213739869</c:v>
                </c:pt>
                <c:pt idx="1">
                  <c:v>2.6321365573048352</c:v>
                </c:pt>
                <c:pt idx="2">
                  <c:v>2.4322800275972871</c:v>
                </c:pt>
                <c:pt idx="3">
                  <c:v>2.210339372973777</c:v>
                </c:pt>
                <c:pt idx="4">
                  <c:v>1.9870059263203739</c:v>
                </c:pt>
                <c:pt idx="5">
                  <c:v>1.83699554734823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3-487E-8FD8-C1B9FC2D745B}"/>
            </c:ext>
          </c:extLst>
        </c:ser>
        <c:ser>
          <c:idx val="3"/>
          <c:order val="3"/>
          <c:tx>
            <c:strRef>
              <c:f>'Caja 2 Gráfica 2'!$A$26</c:f>
              <c:strCache>
                <c:ptCount val="1"/>
                <c:pt idx="0">
                  <c:v> TV Suscripción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'Caja 2 Gráfica 2'!$B$22:$G$22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2'!$B$26:$G$26</c:f>
              <c:numCache>
                <c:formatCode>0.0</c:formatCode>
                <c:ptCount val="6"/>
                <c:pt idx="0">
                  <c:v>1.8277049489378552</c:v>
                </c:pt>
                <c:pt idx="1">
                  <c:v>2.1071945726710646</c:v>
                </c:pt>
                <c:pt idx="2">
                  <c:v>2.3811705947310862</c:v>
                </c:pt>
                <c:pt idx="3">
                  <c:v>2.673115122189297</c:v>
                </c:pt>
                <c:pt idx="4">
                  <c:v>3.0057246283214174</c:v>
                </c:pt>
                <c:pt idx="5">
                  <c:v>3.104618781029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D3-487E-8FD8-C1B9FC2D745B}"/>
            </c:ext>
          </c:extLst>
        </c:ser>
        <c:ser>
          <c:idx val="4"/>
          <c:order val="4"/>
          <c:tx>
            <c:strRef>
              <c:f>'Caja 2 Gráfica 2'!$A$27</c:f>
              <c:strCache>
                <c:ptCount val="1"/>
                <c:pt idx="0">
                  <c:v> Internet Móvil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'Caja 2 Gráfica 2'!$B$22:$G$22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2'!$B$27:$G$27</c:f>
              <c:numCache>
                <c:formatCode>0.0</c:formatCode>
                <c:ptCount val="6"/>
                <c:pt idx="0">
                  <c:v>1.5792034512274553</c:v>
                </c:pt>
                <c:pt idx="1">
                  <c:v>2.2097102613653865</c:v>
                </c:pt>
                <c:pt idx="2">
                  <c:v>2.9635619218664719</c:v>
                </c:pt>
                <c:pt idx="3">
                  <c:v>3.7797025639133111</c:v>
                </c:pt>
                <c:pt idx="4">
                  <c:v>4.6866705650897718</c:v>
                </c:pt>
                <c:pt idx="5">
                  <c:v>5.3792194500479997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D3-487E-8FD8-C1B9FC2D745B}"/>
            </c:ext>
          </c:extLst>
        </c:ser>
        <c:ser>
          <c:idx val="5"/>
          <c:order val="5"/>
          <c:tx>
            <c:strRef>
              <c:f>'Caja 2 Gráfica 2'!$A$28</c:f>
              <c:strCache>
                <c:ptCount val="1"/>
                <c:pt idx="0">
                  <c:v> Mensajería Móvil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'Caja 2 Gráfica 2'!$B$22:$G$22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'Caja 2 Gráfica 2'!$B$28:$G$28</c:f>
              <c:numCache>
                <c:formatCode>0.0</c:formatCode>
                <c:ptCount val="6"/>
                <c:pt idx="0">
                  <c:v>0.55861689669778125</c:v>
                </c:pt>
                <c:pt idx="1">
                  <c:v>0.51517572479167217</c:v>
                </c:pt>
                <c:pt idx="2">
                  <c:v>0.45861462188093483</c:v>
                </c:pt>
                <c:pt idx="3">
                  <c:v>0.44745023873683082</c:v>
                </c:pt>
                <c:pt idx="4">
                  <c:v>0.32778498940473261</c:v>
                </c:pt>
                <c:pt idx="5">
                  <c:v>0.20688294521176998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D3-487E-8FD8-C1B9FC2D7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0160287"/>
        <c:axId val="1243491951"/>
      </c:lineChart>
      <c:catAx>
        <c:axId val="1360160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1243491951"/>
        <c:crosses val="autoZero"/>
        <c:auto val="1"/>
        <c:lblAlgn val="ctr"/>
        <c:lblOffset val="100"/>
        <c:noMultiLvlLbl val="0"/>
      </c:catAx>
      <c:valAx>
        <c:axId val="12434919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Billones de pesos constantes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s-419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419"/>
          </a:p>
        </c:txPr>
        <c:crossAx val="1360160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'Gráficos 6 y 7'!$D$21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6 y 7'!$A$22:$A$26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6 y 7'!$D$22:$D$26</c:f>
              <c:numCache>
                <c:formatCode>_-* #,##0.0_-;\-* #,##0.0_-;_-* "-"??_-;_-@_-</c:formatCode>
                <c:ptCount val="5"/>
                <c:pt idx="0">
                  <c:v>92.7</c:v>
                </c:pt>
                <c:pt idx="1">
                  <c:v>98.2</c:v>
                </c:pt>
                <c:pt idx="2" formatCode="0.0">
                  <c:v>118.928258283829</c:v>
                </c:pt>
                <c:pt idx="3" formatCode="0.0">
                  <c:v>112</c:v>
                </c:pt>
                <c:pt idx="4">
                  <c:v>124.5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3-45D5-84D2-C27D3C12B35B}"/>
            </c:ext>
          </c:extLst>
        </c:ser>
        <c:ser>
          <c:idx val="1"/>
          <c:order val="1"/>
          <c:tx>
            <c:strRef>
              <c:f>'Gráficos 6 y 7'!$E$21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6 y 7'!$A$22:$A$26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6 y 7'!$E$22:$E$26</c:f>
              <c:numCache>
                <c:formatCode>_-* #,##0.0_-;\-* #,##0.0_-;_-* "-"??_-;_-@_-</c:formatCode>
                <c:ptCount val="5"/>
                <c:pt idx="0">
                  <c:v>96.3</c:v>
                </c:pt>
                <c:pt idx="1">
                  <c:v>101.5</c:v>
                </c:pt>
                <c:pt idx="2" formatCode="0.0">
                  <c:v>120.4</c:v>
                </c:pt>
                <c:pt idx="3" formatCode="0.0">
                  <c:v>114.2</c:v>
                </c:pt>
                <c:pt idx="4">
                  <c:v>127.3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3-45D5-84D2-C27D3C12B35B}"/>
            </c:ext>
          </c:extLst>
        </c:ser>
        <c:ser>
          <c:idx val="2"/>
          <c:order val="2"/>
          <c:tx>
            <c:strRef>
              <c:f>'Gráficos 6 y 7'!$F$21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6 y 7'!$A$22:$A$26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6 y 7'!$F$22:$F$26</c:f>
              <c:numCache>
                <c:formatCode>_-* #,##0.0_-;\-* #,##0.0_-;_-* "-"??_-;_-@_-</c:formatCode>
                <c:ptCount val="5"/>
                <c:pt idx="0">
                  <c:v>98.68</c:v>
                </c:pt>
                <c:pt idx="1">
                  <c:v>103.51</c:v>
                </c:pt>
                <c:pt idx="2" formatCode="General">
                  <c:v>126.2</c:v>
                </c:pt>
                <c:pt idx="3" formatCode="0.0">
                  <c:v>114</c:v>
                </c:pt>
                <c:pt idx="4">
                  <c:v>127.27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13-45D5-84D2-C27D3C12B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224576"/>
        <c:axId val="77226368"/>
        <c:axId val="0"/>
      </c:bar3DChart>
      <c:catAx>
        <c:axId val="7722457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77226368"/>
        <c:crosses val="autoZero"/>
        <c:auto val="1"/>
        <c:lblAlgn val="ctr"/>
        <c:lblOffset val="100"/>
        <c:noMultiLvlLbl val="0"/>
      </c:catAx>
      <c:valAx>
        <c:axId val="772263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Tasa por 100 habitantes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772245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661778690707138"/>
          <c:y val="6.0601851851851872E-2"/>
          <c:w val="0.48855129521853247"/>
          <c:h val="0.888472222222222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49'!$B$2:$B$9</c:f>
              <c:strCache>
                <c:ptCount val="8"/>
                <c:pt idx="0">
                  <c:v>A través de un medio alterno</c:v>
                </c:pt>
                <c:pt idx="1">
                  <c:v>A través de un medio de transporte</c:v>
                </c:pt>
                <c:pt idx="2">
                  <c:v>A través de un amigo o un familiar</c:v>
                </c:pt>
                <c:pt idx="3">
                  <c:v>A través de una empresa de remesas internacionales </c:v>
                </c:pt>
                <c:pt idx="4">
                  <c:v>A través de un medio físico (Corresponsal bancario)</c:v>
                </c:pt>
                <c:pt idx="5">
                  <c:v>A través de Medios Electrónicos</c:v>
                </c:pt>
                <c:pt idx="6">
                  <c:v>A través de un medio físico (Entidad Financiera)</c:v>
                </c:pt>
                <c:pt idx="7">
                  <c:v>A través de un medio físico (Empresa de Giros)</c:v>
                </c:pt>
              </c:strCache>
            </c:strRef>
          </c:cat>
          <c:val>
            <c:numRef>
              <c:f>'Gráfica 49'!$C$2:$C$9</c:f>
              <c:numCache>
                <c:formatCode>0.0%</c:formatCode>
                <c:ptCount val="8"/>
                <c:pt idx="0">
                  <c:v>1E-3</c:v>
                </c:pt>
                <c:pt idx="1">
                  <c:v>1.7000000000000001E-2</c:v>
                </c:pt>
                <c:pt idx="2">
                  <c:v>3.2000000000000001E-2</c:v>
                </c:pt>
                <c:pt idx="3">
                  <c:v>3.6000000000000004E-2</c:v>
                </c:pt>
                <c:pt idx="4">
                  <c:v>4.2000000000000003E-2</c:v>
                </c:pt>
                <c:pt idx="5">
                  <c:v>0.128</c:v>
                </c:pt>
                <c:pt idx="6">
                  <c:v>0.14199999999999999</c:v>
                </c:pt>
                <c:pt idx="7">
                  <c:v>0.95899999999999996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D7-40F0-8F33-1912AE8D0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46623967"/>
        <c:axId val="413034111"/>
      </c:barChart>
      <c:catAx>
        <c:axId val="19466239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13034111"/>
        <c:crosses val="autoZero"/>
        <c:auto val="1"/>
        <c:lblAlgn val="ctr"/>
        <c:lblOffset val="100"/>
        <c:noMultiLvlLbl val="0"/>
      </c:catAx>
      <c:valAx>
        <c:axId val="413034111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946623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50'!$A$3:$A$7</c:f>
              <c:strCache>
                <c:ptCount val="5"/>
                <c:pt idx="0">
                  <c:v>Servicios formales (empresas de mensajería)</c:v>
                </c:pt>
                <c:pt idx="1">
                  <c:v>Servicios informales (transporte público)</c:v>
                </c:pt>
                <c:pt idx="2">
                  <c:v>No aplica</c:v>
                </c:pt>
                <c:pt idx="3">
                  <c:v>Servicios informales (carros particulares, amigos, familiares, otros)</c:v>
                </c:pt>
                <c:pt idx="4">
                  <c:v>Aplicaciones móviles</c:v>
                </c:pt>
              </c:strCache>
            </c:strRef>
          </c:cat>
          <c:val>
            <c:numRef>
              <c:f>'Gráfica 50'!$B$3:$B$7</c:f>
              <c:numCache>
                <c:formatCode>0.0%</c:formatCode>
                <c:ptCount val="5"/>
                <c:pt idx="0">
                  <c:v>0.77400000000000002</c:v>
                </c:pt>
                <c:pt idx="1">
                  <c:v>0.11700000000000001</c:v>
                </c:pt>
                <c:pt idx="2">
                  <c:v>0.10299999999999999</c:v>
                </c:pt>
                <c:pt idx="3">
                  <c:v>3.5999999999999997E-2</c:v>
                </c:pt>
                <c:pt idx="4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E-4501-BE1A-890A6C5B1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301855"/>
        <c:axId val="1937345359"/>
      </c:barChart>
      <c:catAx>
        <c:axId val="4803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937345359"/>
        <c:crosses val="autoZero"/>
        <c:auto val="1"/>
        <c:lblAlgn val="ctr"/>
        <c:lblOffset val="100"/>
        <c:noMultiLvlLbl val="0"/>
      </c:catAx>
      <c:valAx>
        <c:axId val="1937345359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80301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'Gráfica 51'!$B$3</c:f>
              <c:strCache>
                <c:ptCount val="1"/>
                <c:pt idx="0">
                  <c:v>Envíos individuales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'Gráfica 51'!$A$4:$A$15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51'!$B$4:$B$15</c:f>
              <c:numCache>
                <c:formatCode>#,##0</c:formatCode>
                <c:ptCount val="12"/>
                <c:pt idx="0">
                  <c:v>4870810</c:v>
                </c:pt>
                <c:pt idx="1">
                  <c:v>4927782</c:v>
                </c:pt>
                <c:pt idx="2">
                  <c:v>5597371</c:v>
                </c:pt>
                <c:pt idx="3">
                  <c:v>5530079</c:v>
                </c:pt>
                <c:pt idx="4">
                  <c:v>4736370</c:v>
                </c:pt>
                <c:pt idx="5">
                  <c:v>5735290</c:v>
                </c:pt>
                <c:pt idx="6">
                  <c:v>5598946</c:v>
                </c:pt>
                <c:pt idx="7">
                  <c:v>8720651.0800000001</c:v>
                </c:pt>
                <c:pt idx="8">
                  <c:v>8613133.4800000004</c:v>
                </c:pt>
                <c:pt idx="9">
                  <c:v>6567282</c:v>
                </c:pt>
                <c:pt idx="10">
                  <c:v>6724046</c:v>
                </c:pt>
                <c:pt idx="11">
                  <c:v>7007798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D-4644-9390-EE11FAB80E23}"/>
            </c:ext>
          </c:extLst>
        </c:ser>
        <c:ser>
          <c:idx val="1"/>
          <c:order val="1"/>
          <c:tx>
            <c:strRef>
              <c:f>'Gráfica 51'!$C$3</c:f>
              <c:strCache>
                <c:ptCount val="1"/>
                <c:pt idx="0">
                  <c:v>Envíos masivos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'Gráfica 51'!$A$4:$A$15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51'!$C$4:$C$15</c:f>
              <c:numCache>
                <c:formatCode>#,##0</c:formatCode>
                <c:ptCount val="12"/>
                <c:pt idx="0">
                  <c:v>18200163</c:v>
                </c:pt>
                <c:pt idx="1">
                  <c:v>16230658</c:v>
                </c:pt>
                <c:pt idx="2">
                  <c:v>15689702</c:v>
                </c:pt>
                <c:pt idx="3">
                  <c:v>16292380</c:v>
                </c:pt>
                <c:pt idx="4">
                  <c:v>16423790</c:v>
                </c:pt>
                <c:pt idx="5">
                  <c:v>16782744</c:v>
                </c:pt>
                <c:pt idx="6">
                  <c:v>16419179</c:v>
                </c:pt>
                <c:pt idx="7">
                  <c:v>16570943</c:v>
                </c:pt>
                <c:pt idx="8">
                  <c:v>17955824</c:v>
                </c:pt>
                <c:pt idx="9">
                  <c:v>19322680</c:v>
                </c:pt>
                <c:pt idx="10">
                  <c:v>19991251</c:v>
                </c:pt>
                <c:pt idx="11">
                  <c:v>20210096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BD-4644-9390-EE11FAB80E23}"/>
            </c:ext>
          </c:extLst>
        </c:ser>
        <c:ser>
          <c:idx val="2"/>
          <c:order val="2"/>
          <c:tx>
            <c:strRef>
              <c:f>'Gráfica 51'!$D$3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'Gráfica 51'!$A$4:$A$15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51'!$D$4:$D$15</c:f>
              <c:numCache>
                <c:formatCode>#,##0</c:formatCode>
                <c:ptCount val="12"/>
                <c:pt idx="0">
                  <c:v>23070973</c:v>
                </c:pt>
                <c:pt idx="1">
                  <c:v>21158440</c:v>
                </c:pt>
                <c:pt idx="2">
                  <c:v>21287073</c:v>
                </c:pt>
                <c:pt idx="3">
                  <c:v>21822459</c:v>
                </c:pt>
                <c:pt idx="4">
                  <c:v>21160160</c:v>
                </c:pt>
                <c:pt idx="5">
                  <c:v>22518034</c:v>
                </c:pt>
                <c:pt idx="6">
                  <c:v>22018125</c:v>
                </c:pt>
                <c:pt idx="7">
                  <c:v>25291594.079999998</c:v>
                </c:pt>
                <c:pt idx="8">
                  <c:v>26568957.48</c:v>
                </c:pt>
                <c:pt idx="9">
                  <c:v>25889962</c:v>
                </c:pt>
                <c:pt idx="10">
                  <c:v>26715297</c:v>
                </c:pt>
                <c:pt idx="11">
                  <c:v>27217894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BD-4644-9390-EE11FAB80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301168"/>
        <c:axId val="350301560"/>
      </c:lineChart>
      <c:catAx>
        <c:axId val="35030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50301560"/>
        <c:crosses val="autoZero"/>
        <c:auto val="1"/>
        <c:lblAlgn val="ctr"/>
        <c:lblOffset val="100"/>
        <c:noMultiLvlLbl val="0"/>
      </c:catAx>
      <c:valAx>
        <c:axId val="350301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5030116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s-CO">
                      <a:solidFill>
                        <a:sysClr val="windowText" lastClr="000000"/>
                      </a:solidFill>
                    </a:rPr>
                    <a:t>Millones de envíos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400">
                <a:solidFill>
                  <a:sysClr val="windowText" lastClr="000000"/>
                </a:solidFill>
              </a:rPr>
              <a:t>Envíos</a:t>
            </a:r>
            <a:r>
              <a:rPr lang="es-CO" sz="1400" baseline="0">
                <a:solidFill>
                  <a:sysClr val="windowText" lastClr="000000"/>
                </a:solidFill>
              </a:rPr>
              <a:t> individuales</a:t>
            </a:r>
            <a:endParaRPr lang="es-CO" sz="14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view3D>
      <c:rotX val="30"/>
      <c:rotY val="1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E5C-48CC-941B-2FD7C9A90A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E5C-48CC-941B-2FD7C9A90A05}"/>
              </c:ext>
            </c:extLst>
          </c:dPt>
          <c:dLbls>
            <c:dLbl>
              <c:idx val="0"/>
              <c:layout>
                <c:manualLayout>
                  <c:x val="-5.8333333333333334E-2"/>
                  <c:y val="-0.143518518518518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5C-48CC-941B-2FD7C9A90A05}"/>
                </c:ext>
              </c:extLst>
            </c:dLbl>
            <c:dLbl>
              <c:idx val="1"/>
              <c:layout>
                <c:manualLayout>
                  <c:x val="0.05"/>
                  <c:y val="0.296296296296296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C-48CC-941B-2FD7C9A90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'Gráfica 52'!$A$2:$A$3</c:f>
              <c:strCache>
                <c:ptCount val="2"/>
                <c:pt idx="0">
                  <c:v>Hasta 200 g</c:v>
                </c:pt>
                <c:pt idx="1">
                  <c:v>De 200g - 2Kg</c:v>
                </c:pt>
              </c:strCache>
            </c:strRef>
          </c:cat>
          <c:val>
            <c:numRef>
              <c:f>'Gráfica 52'!$B$2:$B$3</c:f>
              <c:numCache>
                <c:formatCode>_(* #,##0_);_(* \(#,##0\);_(* "-"??_);_(@_)</c:formatCode>
                <c:ptCount val="2"/>
                <c:pt idx="0">
                  <c:v>6041686</c:v>
                </c:pt>
                <c:pt idx="1">
                  <c:v>966112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5C-48CC-941B-2FD7C9A90A0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ysClr val="windowText" lastClr="000000"/>
                </a:solidFill>
              </a:rPr>
              <a:t>Envíos masivos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435-4952-9754-DAA42837F2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435-4952-9754-DAA42837F2C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435-4952-9754-DAA42837F2C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419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435-4952-9754-DAA42837F2C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52'!$A$2:$A$3</c:f>
              <c:strCache>
                <c:ptCount val="2"/>
                <c:pt idx="0">
                  <c:v>Hasta 200 g</c:v>
                </c:pt>
                <c:pt idx="1">
                  <c:v>De 200g - 2Kg</c:v>
                </c:pt>
              </c:strCache>
            </c:strRef>
          </c:cat>
          <c:val>
            <c:numRef>
              <c:f>'Gráfica 52'!$C$2:$C$3</c:f>
              <c:numCache>
                <c:formatCode>_(* #,##0_);_(* \(#,##0\);_(* "-"??_);_(@_)</c:formatCode>
                <c:ptCount val="2"/>
                <c:pt idx="0">
                  <c:v>2222668</c:v>
                </c:pt>
                <c:pt idx="1">
                  <c:v>17987428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5-4952-9754-DAA42837F2C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759295713035869"/>
          <c:y val="5.0925925925925923E-2"/>
          <c:w val="0.73240704286964131"/>
          <c:h val="0.7922448235637211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'Gráfica 53'!$C$12</c:f>
              <c:strCache>
                <c:ptCount val="1"/>
                <c:pt idx="0">
                  <c:v>Envíos individuales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1111111111111109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1-4EA5-AC17-3B8DF58CB32F}"/>
                </c:ext>
              </c:extLst>
            </c:dLbl>
            <c:dLbl>
              <c:idx val="2"/>
              <c:layout>
                <c:manualLayout>
                  <c:x val="5.83333333333333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81-4EA5-AC17-3B8DF58CB32F}"/>
                </c:ext>
              </c:extLst>
            </c:dLbl>
            <c:dLbl>
              <c:idx val="4"/>
              <c:layout>
                <c:manualLayout>
                  <c:x val="5.83333333333333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1-4EA5-AC17-3B8DF58CB32F}"/>
                </c:ext>
              </c:extLst>
            </c:dLbl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'Gráfica 53'!$A$13:$B$18</c:f>
              <c:multiLvlStrCache>
                <c:ptCount val="6"/>
                <c:lvl>
                  <c:pt idx="0">
                    <c:v>Encomienda</c:v>
                  </c:pt>
                  <c:pt idx="1">
                    <c:v>Correspondencia</c:v>
                  </c:pt>
                  <c:pt idx="2">
                    <c:v>Encomienda</c:v>
                  </c:pt>
                  <c:pt idx="3">
                    <c:v>Correspondencia</c:v>
                  </c:pt>
                  <c:pt idx="4">
                    <c:v>Encomienda</c:v>
                  </c:pt>
                  <c:pt idx="5">
                    <c:v>Correspondencia</c:v>
                  </c:pt>
                </c:lvl>
                <c:lvl>
                  <c:pt idx="0">
                    <c:v>2T-2017</c:v>
                  </c:pt>
                  <c:pt idx="2">
                    <c:v>3T-2017</c:v>
                  </c:pt>
                  <c:pt idx="4">
                    <c:v>4T-2017</c:v>
                  </c:pt>
                </c:lvl>
              </c:multiLvlStrCache>
            </c:multiLvlStrRef>
          </c:cat>
          <c:val>
            <c:numRef>
              <c:f>'Gráfica 53'!$C$13:$C$18</c:f>
              <c:numCache>
                <c:formatCode>_(* #,##0_);_(* \(#,##0\);_(* "-"??_);_(@_)</c:formatCode>
                <c:ptCount val="6"/>
                <c:pt idx="0">
                  <c:v>2514.2723218300002</c:v>
                </c:pt>
                <c:pt idx="1">
                  <c:v>18723.296088990002</c:v>
                </c:pt>
                <c:pt idx="2">
                  <c:v>3176.6688149800007</c:v>
                </c:pt>
                <c:pt idx="3">
                  <c:v>17961.064021499998</c:v>
                </c:pt>
                <c:pt idx="4">
                  <c:v>3537.2410013400008</c:v>
                </c:pt>
                <c:pt idx="5">
                  <c:v>19121.636329860008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81-4EA5-AC17-3B8DF58CB32F}"/>
            </c:ext>
          </c:extLst>
        </c:ser>
        <c:ser>
          <c:idx val="1"/>
          <c:order val="1"/>
          <c:tx>
            <c:strRef>
              <c:f>'Gráfica 53'!$D$12</c:f>
              <c:strCache>
                <c:ptCount val="1"/>
                <c:pt idx="0">
                  <c:v>Envíos masivos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1-4EA5-AC17-3B8DF58CB32F}"/>
                </c:ext>
              </c:extLst>
            </c:dLbl>
            <c:dLbl>
              <c:idx val="2"/>
              <c:layout>
                <c:manualLayout>
                  <c:x val="0.1249999999999999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81-4EA5-AC17-3B8DF58CB32F}"/>
                </c:ext>
              </c:extLst>
            </c:dLbl>
            <c:dLbl>
              <c:idx val="4"/>
              <c:layout>
                <c:manualLayout>
                  <c:x val="0.11388888888888889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81-4EA5-AC17-3B8DF58CB32F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'Gráfica 53'!$A$13:$B$18</c:f>
              <c:multiLvlStrCache>
                <c:ptCount val="6"/>
                <c:lvl>
                  <c:pt idx="0">
                    <c:v>Encomienda</c:v>
                  </c:pt>
                  <c:pt idx="1">
                    <c:v>Correspondencia</c:v>
                  </c:pt>
                  <c:pt idx="2">
                    <c:v>Encomienda</c:v>
                  </c:pt>
                  <c:pt idx="3">
                    <c:v>Correspondencia</c:v>
                  </c:pt>
                  <c:pt idx="4">
                    <c:v>Encomienda</c:v>
                  </c:pt>
                  <c:pt idx="5">
                    <c:v>Correspondencia</c:v>
                  </c:pt>
                </c:lvl>
                <c:lvl>
                  <c:pt idx="0">
                    <c:v>2T-2017</c:v>
                  </c:pt>
                  <c:pt idx="2">
                    <c:v>3T-2017</c:v>
                  </c:pt>
                  <c:pt idx="4">
                    <c:v>4T-2017</c:v>
                  </c:pt>
                </c:lvl>
              </c:multiLvlStrCache>
            </c:multiLvlStrRef>
          </c:cat>
          <c:val>
            <c:numRef>
              <c:f>'Gráfica 53'!$D$13:$D$18</c:f>
              <c:numCache>
                <c:formatCode>_(* #,##0_);_(* \(#,##0\);_(* "-"??_);_(@_)</c:formatCode>
                <c:ptCount val="6"/>
                <c:pt idx="0" formatCode="0">
                  <c:v>0</c:v>
                </c:pt>
                <c:pt idx="1">
                  <c:v>42763.123748999991</c:v>
                </c:pt>
                <c:pt idx="2">
                  <c:v>5.0257028500000009</c:v>
                </c:pt>
                <c:pt idx="3">
                  <c:v>31142.194952720001</c:v>
                </c:pt>
                <c:pt idx="4" formatCode="_(* #,##0.0_);_(* \(#,##0.0\);_(* &quot;-&quot;??_);_(@_)">
                  <c:v>0.50319218999999993</c:v>
                </c:pt>
                <c:pt idx="5">
                  <c:v>30896.93962605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81-4EA5-AC17-3B8DF58CB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9273055"/>
        <c:axId val="2100461183"/>
      </c:barChart>
      <c:catAx>
        <c:axId val="20292730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100461183"/>
        <c:crosses val="autoZero"/>
        <c:auto val="1"/>
        <c:lblAlgn val="ctr"/>
        <c:lblOffset val="100"/>
        <c:noMultiLvlLbl val="0"/>
      </c:catAx>
      <c:valAx>
        <c:axId val="2100461183"/>
        <c:scaling>
          <c:orientation val="minMax"/>
        </c:scaling>
        <c:delete val="1"/>
        <c:axPos val="b"/>
        <c:numFmt formatCode="_(* #,##0_);_(* \(#,##0\);_(* &quot;-&quot;??_);_(@_)" sourceLinked="1"/>
        <c:majorTickMark val="none"/>
        <c:minorTickMark val="none"/>
        <c:tickLblPos val="nextTo"/>
        <c:crossAx val="2029273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[180805 Excel RI Final sin vinculos.xlsx]Gráfica 54!TablaDinámica4</c:name>
    <c:fmtId val="7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1"/>
            </a:solidFill>
            <a:ln w="187325">
              <a:solidFill>
                <a:schemeClr val="accent1"/>
              </a:solidFill>
            </a:ln>
            <a:effectLst/>
          </c:spPr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2"/>
            </a:solidFill>
            <a:ln w="187325">
              <a:solidFill>
                <a:schemeClr val="accent2"/>
              </a:solidFill>
            </a:ln>
            <a:effectLst/>
          </c:spPr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2"/>
            </a:solidFill>
            <a:ln w="1873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4.1989373052715176E-2"/>
              <c:y val="9.2592592592591737E-3"/>
            </c:manualLayout>
          </c:layout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1"/>
            </a:solidFill>
            <a:ln w="1873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4.4125447040260286E-2"/>
              <c:y val="0"/>
            </c:manualLayout>
          </c:layout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1"/>
            </a:solidFill>
            <a:ln w="187325">
              <a:solidFill>
                <a:schemeClr val="accent1"/>
              </a:solidFill>
            </a:ln>
            <a:effectLst/>
          </c:spPr>
        </c:marker>
      </c:pivotFmt>
      <c:pivotFmt>
        <c:idx val="8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1"/>
            </a:solidFill>
            <a:ln w="187325">
              <a:solidFill>
                <a:schemeClr val="accent1"/>
              </a:solidFill>
            </a:ln>
            <a:effectLst/>
          </c:spPr>
        </c:marker>
      </c:pivotFmt>
      <c:pivotFmt>
        <c:idx val="9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1"/>
            </a:solidFill>
            <a:ln w="187325">
              <a:solidFill>
                <a:schemeClr val="accent1"/>
              </a:solidFill>
            </a:ln>
            <a:effectLst/>
          </c:spPr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1"/>
            </a:solidFill>
            <a:ln w="1873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4.4125447040260286E-2"/>
              <c:y val="0"/>
            </c:manualLayout>
          </c:layout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2"/>
            </a:solidFill>
            <a:ln w="187325">
              <a:solidFill>
                <a:schemeClr val="accent2"/>
              </a:solidFill>
            </a:ln>
            <a:effectLst/>
          </c:spPr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38100" cap="rnd">
            <a:solidFill>
              <a:schemeClr val="accent2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2"/>
            </a:solidFill>
            <a:ln w="1873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4.1989373052715176E-2"/>
              <c:y val="9.2592592592591737E-3"/>
            </c:manualLayout>
          </c:layout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1"/>
            </a:solidFill>
            <a:ln w="187325">
              <a:solidFill>
                <a:schemeClr val="accent1"/>
              </a:solidFill>
            </a:ln>
            <a:effectLst/>
          </c:spPr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1"/>
            </a:solidFill>
            <a:ln w="1873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4.4125447040260286E-2"/>
              <c:y val="0"/>
            </c:manualLayout>
          </c:layout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2"/>
            </a:solidFill>
            <a:ln w="187325">
              <a:solidFill>
                <a:schemeClr val="accent2"/>
              </a:solidFill>
            </a:ln>
            <a:effectLst/>
          </c:spPr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38100" cap="rnd">
            <a:solidFill>
              <a:schemeClr val="accent2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2"/>
            </a:solidFill>
            <a:ln w="1873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4.1989373052715176E-2"/>
              <c:y val="9.2592592592591737E-3"/>
            </c:manualLayout>
          </c:layout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'Gráfica 54'!$B$4:$B$5</c:f>
              <c:strCache>
                <c:ptCount val="1"/>
                <c:pt idx="0">
                  <c:v>Envíos individuales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187325">
                <a:solidFill>
                  <a:schemeClr val="accent1"/>
                </a:solidFill>
              </a:ln>
              <a:effectLst/>
            </c:spPr>
          </c:marker>
          <c:dPt>
            <c:idx val="1"/>
            <c:marker>
              <c:symbol val="circle"/>
              <c:size val="8"/>
              <c:spPr>
                <a:solidFill>
                  <a:schemeClr val="accent1"/>
                </a:solidFill>
                <a:ln w="1873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43-481A-A95B-854F1083CA42}"/>
              </c:ext>
            </c:extLst>
          </c:dPt>
          <c:dLbls>
            <c:dLbl>
              <c:idx val="1"/>
              <c:layout>
                <c:manualLayout>
                  <c:x val="-4.412544704026028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43-481A-A95B-854F1083CA42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'Gráfica 54'!$A$6:$A$9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54'!$B$6:$B$9</c:f>
              <c:numCache>
                <c:formatCode>_-* #,##0_-;\-* #,##0_-;_-* "-"??_-;_-@_-</c:formatCode>
                <c:ptCount val="3"/>
                <c:pt idx="0">
                  <c:v>2691.3371639834418</c:v>
                </c:pt>
                <c:pt idx="1">
                  <c:v>2286.9904484917165</c:v>
                </c:pt>
                <c:pt idx="2">
                  <c:v>2406.0664155995232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3-481A-A95B-854F1083CA42}"/>
            </c:ext>
          </c:extLst>
        </c:ser>
        <c:ser>
          <c:idx val="1"/>
          <c:order val="1"/>
          <c:tx>
            <c:strRef>
              <c:f>'Gráfica 54'!$C$4:$C$5</c:f>
              <c:strCache>
                <c:ptCount val="1"/>
                <c:pt idx="0">
                  <c:v>Envíos masivos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1873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8"/>
              <c:spPr>
                <a:solidFill>
                  <a:schemeClr val="accent2"/>
                </a:solidFill>
                <a:ln w="1873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43-481A-A95B-854F1083CA42}"/>
              </c:ext>
            </c:extLst>
          </c:dPt>
          <c:dLbls>
            <c:dLbl>
              <c:idx val="1"/>
              <c:layout>
                <c:manualLayout>
                  <c:x val="-4.1989373052715176E-2"/>
                  <c:y val="9.2592592592591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43-481A-A95B-854F1083CA42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'Gráfica 54'!$A$6:$A$9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54'!$C$6:$C$9</c:f>
              <c:numCache>
                <c:formatCode>_-* #,##0_-;\-* #,##0_-;_-* "-"??_-;_-@_-</c:formatCode>
                <c:ptCount val="3"/>
                <c:pt idx="0">
                  <c:v>1956.1663582625631</c:v>
                </c:pt>
                <c:pt idx="1">
                  <c:v>1557.6423649833989</c:v>
                </c:pt>
                <c:pt idx="2">
                  <c:v>1518.2192092106789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43-481A-A95B-854F1083CA4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66949295"/>
        <c:axId val="1967614095"/>
      </c:lineChart>
      <c:catAx>
        <c:axId val="1966949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967614095"/>
        <c:crosses val="autoZero"/>
        <c:auto val="1"/>
        <c:lblAlgn val="ctr"/>
        <c:lblOffset val="100"/>
        <c:noMultiLvlLbl val="0"/>
      </c:catAx>
      <c:valAx>
        <c:axId val="1967614095"/>
        <c:scaling>
          <c:orientation val="minMax"/>
        </c:scaling>
        <c:delete val="0"/>
        <c:axPos val="l"/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966949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877468571752865"/>
          <c:y val="0.73525845727617378"/>
          <c:w val="0.58863275787206093"/>
          <c:h val="0.145391878098571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0.13425925925925927"/>
          <c:w val="0.93888888888888888"/>
          <c:h val="0.65243802857976096"/>
        </c:manualLayout>
      </c:layout>
      <c:lineChart>
        <c:grouping val="standard"/>
        <c:varyColors val="0"/>
        <c:ser>
          <c:idx val="0"/>
          <c:order val="0"/>
          <c:tx>
            <c:strRef>
              <c:f>'Gráfica 54'!$B$23</c:f>
              <c:strCache>
                <c:ptCount val="1"/>
                <c:pt idx="0">
                  <c:v>Envíos individuales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54'!$A$24:$A$26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54'!$B$24:$B$26</c:f>
              <c:numCache>
                <c:formatCode>_-"$"* #,##0_-;\-"$"* #,##0_-;_-"$"* "-"??_-;_-@_-</c:formatCode>
                <c:ptCount val="3"/>
                <c:pt idx="0">
                  <c:v>2691.33716398344</c:v>
                </c:pt>
                <c:pt idx="1">
                  <c:v>2286.9904484917165</c:v>
                </c:pt>
                <c:pt idx="2">
                  <c:v>2406.0664155995232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9-4EED-93F7-1A8526DDD0DC}"/>
            </c:ext>
          </c:extLst>
        </c:ser>
        <c:ser>
          <c:idx val="1"/>
          <c:order val="1"/>
          <c:tx>
            <c:strRef>
              <c:f>'Gráfica 54'!$C$23</c:f>
              <c:strCache>
                <c:ptCount val="1"/>
                <c:pt idx="0">
                  <c:v>Envíos masivos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54'!$A$24:$A$26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54'!$C$24:$C$26</c:f>
              <c:numCache>
                <c:formatCode>_-"$"* #,##0_-;\-"$"* #,##0_-;_-"$"* "-"??_-;_-@_-</c:formatCode>
                <c:ptCount val="3"/>
                <c:pt idx="0">
                  <c:v>1956.1663582625631</c:v>
                </c:pt>
                <c:pt idx="1">
                  <c:v>1557.6423649833989</c:v>
                </c:pt>
                <c:pt idx="2">
                  <c:v>1518.2192092106789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9-4EED-93F7-1A8526DD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064511"/>
        <c:axId val="1767209983"/>
      </c:lineChart>
      <c:catAx>
        <c:axId val="194306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767209983"/>
        <c:crosses val="autoZero"/>
        <c:auto val="1"/>
        <c:lblAlgn val="ctr"/>
        <c:lblOffset val="100"/>
        <c:noMultiLvlLbl val="0"/>
      </c:catAx>
      <c:valAx>
        <c:axId val="1767209983"/>
        <c:scaling>
          <c:orientation val="minMax"/>
        </c:scaling>
        <c:delete val="1"/>
        <c:axPos val="l"/>
        <c:numFmt formatCode="_-&quot;$&quot;* #,##0_-;\-&quot;$&quot;* #,##0_-;_-&quot;$&quot;* &quot;-&quot;??_-;_-@_-" sourceLinked="1"/>
        <c:majorTickMark val="none"/>
        <c:minorTickMark val="none"/>
        <c:tickLblPos val="nextTo"/>
        <c:crossAx val="194306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'Gráfica 55 '!$B$4</c:f>
              <c:strCache>
                <c:ptCount val="1"/>
                <c:pt idx="0">
                  <c:v>Envíos individuales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'Gráfica 55 '!$A$5:$A$16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55 '!$B$5:$B$16</c:f>
              <c:numCache>
                <c:formatCode>#,##0</c:formatCode>
                <c:ptCount val="12"/>
                <c:pt idx="0">
                  <c:v>21187572.66</c:v>
                </c:pt>
                <c:pt idx="1">
                  <c:v>21501396.890000001</c:v>
                </c:pt>
                <c:pt idx="2">
                  <c:v>22923170.979999997</c:v>
                </c:pt>
                <c:pt idx="3">
                  <c:v>23248970.700000003</c:v>
                </c:pt>
                <c:pt idx="4">
                  <c:v>22092109.380000003</c:v>
                </c:pt>
                <c:pt idx="5">
                  <c:v>23671624.57</c:v>
                </c:pt>
                <c:pt idx="6">
                  <c:v>23497016.269999996</c:v>
                </c:pt>
                <c:pt idx="7">
                  <c:v>23893658.560000002</c:v>
                </c:pt>
                <c:pt idx="8">
                  <c:v>22622951.32</c:v>
                </c:pt>
                <c:pt idx="9">
                  <c:v>24687219.859999999</c:v>
                </c:pt>
                <c:pt idx="10">
                  <c:v>22517011</c:v>
                </c:pt>
                <c:pt idx="11">
                  <c:v>24058446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2-40C8-8E67-83FB33C9B4FF}"/>
            </c:ext>
          </c:extLst>
        </c:ser>
        <c:ser>
          <c:idx val="1"/>
          <c:order val="1"/>
          <c:tx>
            <c:strRef>
              <c:f>'Gráfica 55 '!$C$4</c:f>
              <c:strCache>
                <c:ptCount val="1"/>
                <c:pt idx="0">
                  <c:v>Envíos masivos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'Gráfica 55 '!$A$5:$A$16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55 '!$C$5:$C$16</c:f>
              <c:numCache>
                <c:formatCode>#,##0</c:formatCode>
                <c:ptCount val="12"/>
                <c:pt idx="0">
                  <c:v>106551805.99000001</c:v>
                </c:pt>
                <c:pt idx="1">
                  <c:v>107618221.93000001</c:v>
                </c:pt>
                <c:pt idx="2">
                  <c:v>114650249.78000002</c:v>
                </c:pt>
                <c:pt idx="3">
                  <c:v>117893380.50000001</c:v>
                </c:pt>
                <c:pt idx="4">
                  <c:v>106425140.42</c:v>
                </c:pt>
                <c:pt idx="5">
                  <c:v>109607896.98000002</c:v>
                </c:pt>
                <c:pt idx="6">
                  <c:v>99218839.5</c:v>
                </c:pt>
                <c:pt idx="7">
                  <c:v>99810184.860000029</c:v>
                </c:pt>
                <c:pt idx="8">
                  <c:v>99983585.060000032</c:v>
                </c:pt>
                <c:pt idx="9">
                  <c:v>92724204.069999993</c:v>
                </c:pt>
                <c:pt idx="10">
                  <c:v>87876757.219999999</c:v>
                </c:pt>
                <c:pt idx="11">
                  <c:v>95202062.920000017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2-40C8-8E67-83FB33C9B4FF}"/>
            </c:ext>
          </c:extLst>
        </c:ser>
        <c:ser>
          <c:idx val="2"/>
          <c:order val="2"/>
          <c:tx>
            <c:strRef>
              <c:f>'Gráfica 55 '!$D$4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'Gráfica 55 '!$A$5:$A$16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55 '!$D$5:$D$16</c:f>
              <c:numCache>
                <c:formatCode>#,##0</c:formatCode>
                <c:ptCount val="12"/>
                <c:pt idx="0">
                  <c:v>127739378.65000001</c:v>
                </c:pt>
                <c:pt idx="1">
                  <c:v>129119618.82000001</c:v>
                </c:pt>
                <c:pt idx="2">
                  <c:v>137573420.76000002</c:v>
                </c:pt>
                <c:pt idx="3">
                  <c:v>141142351.20000002</c:v>
                </c:pt>
                <c:pt idx="4">
                  <c:v>128517249.80000001</c:v>
                </c:pt>
                <c:pt idx="5">
                  <c:v>133279521.55000001</c:v>
                </c:pt>
                <c:pt idx="6">
                  <c:v>122715855.77</c:v>
                </c:pt>
                <c:pt idx="7">
                  <c:v>123703843.42000003</c:v>
                </c:pt>
                <c:pt idx="8">
                  <c:v>122606536.38000003</c:v>
                </c:pt>
                <c:pt idx="9">
                  <c:v>117411423.92999999</c:v>
                </c:pt>
                <c:pt idx="10">
                  <c:v>110393768.22</c:v>
                </c:pt>
                <c:pt idx="11">
                  <c:v>119260508.92000002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2-40C8-8E67-83FB33C9B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365712"/>
        <c:axId val="430366496"/>
      </c:lineChart>
      <c:catAx>
        <c:axId val="43036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30366496"/>
        <c:crosses val="autoZero"/>
        <c:auto val="1"/>
        <c:lblAlgn val="ctr"/>
        <c:lblOffset val="100"/>
        <c:noMultiLvlLbl val="0"/>
      </c:catAx>
      <c:valAx>
        <c:axId val="430366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30365712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s-CO">
                      <a:solidFill>
                        <a:sysClr val="windowText" lastClr="000000"/>
                      </a:solidFill>
                    </a:rPr>
                    <a:t>Millones de envíos 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[180805 Excel RI Final sin vinculos.xlsx]Gráfica 56!TablaDinámica16</c:name>
    <c:fmtId val="1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 56'!$B$1:$B$2</c:f>
              <c:strCache>
                <c:ptCount val="1"/>
                <c:pt idx="0">
                  <c:v>Envíos individuales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56'!$A$3:$A$6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56'!$B$3:$B$6</c:f>
              <c:numCache>
                <c:formatCode>_(* #,##0.00_);_(* \(#,##0.00\);_(* "-"??_);_(@_)</c:formatCode>
                <c:ptCount val="3"/>
                <c:pt idx="0">
                  <c:v>162835795118.09009</c:v>
                </c:pt>
                <c:pt idx="1">
                  <c:v>172662260044.79001</c:v>
                </c:pt>
                <c:pt idx="2">
                  <c:v>186297299206.03003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4E-460E-89A0-D1375A9F6837}"/>
            </c:ext>
          </c:extLst>
        </c:ser>
        <c:ser>
          <c:idx val="1"/>
          <c:order val="1"/>
          <c:tx>
            <c:strRef>
              <c:f>'Gráfica 56'!$C$1:$C$2</c:f>
              <c:strCache>
                <c:ptCount val="1"/>
                <c:pt idx="0">
                  <c:v>Envíos masivos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56'!$A$3:$A$6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56'!$C$3:$C$6</c:f>
              <c:numCache>
                <c:formatCode>_(* #,##0.00_);_(* \(#,##0.00\);_(* "-"??_);_(@_)</c:formatCode>
                <c:ptCount val="3"/>
                <c:pt idx="0">
                  <c:v>260609039139.12997</c:v>
                </c:pt>
                <c:pt idx="1">
                  <c:v>230514723454.45999</c:v>
                </c:pt>
                <c:pt idx="2">
                  <c:v>240174948835.47003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4E-460E-89A0-D1375A9F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1892143"/>
        <c:axId val="228212015"/>
      </c:barChart>
      <c:catAx>
        <c:axId val="2061892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28212015"/>
        <c:crosses val="autoZero"/>
        <c:auto val="1"/>
        <c:lblAlgn val="ctr"/>
        <c:lblOffset val="100"/>
        <c:noMultiLvlLbl val="0"/>
      </c:catAx>
      <c:valAx>
        <c:axId val="228212015"/>
        <c:scaling>
          <c:orientation val="minMax"/>
        </c:scaling>
        <c:delete val="1"/>
        <c:axPos val="l"/>
        <c:numFmt formatCode="_-* #,##0.0_-;\-* #,##0.0_-;_-* &quot;-&quot;?_-;_-@_-" sourceLinked="0"/>
        <c:majorTickMark val="none"/>
        <c:minorTickMark val="none"/>
        <c:tickLblPos val="nextTo"/>
        <c:crossAx val="2061892143"/>
        <c:crosses val="autoZero"/>
        <c:crossBetween val="between"/>
        <c:dispUnits>
          <c:builtInUnit val="b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976236303795362"/>
          <c:y val="0.73525845727617378"/>
          <c:w val="0.60872907553222511"/>
          <c:h val="0.145391878098571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'Gráficos 6 y 7'!$D$3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6 y 7'!$A$4:$A$8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6 y 7'!$D$4:$D$8</c:f>
              <c:numCache>
                <c:formatCode>_-* #,##0.0_-;\-* #,##0.0_-;_-* "-"??_-;_-@_-</c:formatCode>
                <c:ptCount val="5"/>
                <c:pt idx="0">
                  <c:v>9.1999999999999993</c:v>
                </c:pt>
                <c:pt idx="1">
                  <c:v>14.339012999584661</c:v>
                </c:pt>
                <c:pt idx="2" formatCode="0.0">
                  <c:v>14.748447749697299</c:v>
                </c:pt>
                <c:pt idx="3" formatCode="0.0">
                  <c:v>25.2</c:v>
                </c:pt>
                <c:pt idx="4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E-411D-9E79-4353630B6D6A}"/>
            </c:ext>
          </c:extLst>
        </c:ser>
        <c:ser>
          <c:idx val="1"/>
          <c:order val="1"/>
          <c:tx>
            <c:strRef>
              <c:f>'Gráficos 6 y 7'!$E$3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6 y 7'!$A$4:$A$8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6 y 7'!$E$4:$E$8</c:f>
              <c:numCache>
                <c:formatCode>_-* #,##0.0_-;\-* #,##0.0_-;_-* "-"??_-;_-@_-</c:formatCode>
                <c:ptCount val="5"/>
                <c:pt idx="0">
                  <c:v>8.5</c:v>
                </c:pt>
                <c:pt idx="1">
                  <c:v>13.6</c:v>
                </c:pt>
                <c:pt idx="2" formatCode="0.0">
                  <c:v>14.6</c:v>
                </c:pt>
                <c:pt idx="3" formatCode="0.0">
                  <c:v>24.4</c:v>
                </c:pt>
                <c:pt idx="4">
                  <c:v>38.07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11D-9E79-4353630B6D6A}"/>
            </c:ext>
          </c:extLst>
        </c:ser>
        <c:ser>
          <c:idx val="2"/>
          <c:order val="2"/>
          <c:tx>
            <c:strRef>
              <c:f>'Gráficos 6 y 7'!$F$3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'Gráficos 6 y 7'!$A$4:$A$8</c:f>
              <c:strCache>
                <c:ptCount val="5"/>
                <c:pt idx="0">
                  <c:v>Países en desarrollo</c:v>
                </c:pt>
                <c:pt idx="1">
                  <c:v>Mundo</c:v>
                </c:pt>
                <c:pt idx="2">
                  <c:v>Colombia</c:v>
                </c:pt>
                <c:pt idx="3">
                  <c:v>América </c:v>
                </c:pt>
                <c:pt idx="4">
                  <c:v>Países desarrollados </c:v>
                </c:pt>
              </c:strCache>
            </c:strRef>
          </c:cat>
          <c:val>
            <c:numRef>
              <c:f>'Gráficos 6 y 7'!$F$4:$F$8</c:f>
              <c:numCache>
                <c:formatCode>_-* #,##0.0_-;\-* #,##0.0_-;_-* "-"??_-;_-@_-</c:formatCode>
                <c:ptCount val="5"/>
                <c:pt idx="0">
                  <c:v>8</c:v>
                </c:pt>
                <c:pt idx="1">
                  <c:v>12.99</c:v>
                </c:pt>
                <c:pt idx="2" formatCode="General">
                  <c:v>14.2</c:v>
                </c:pt>
                <c:pt idx="3" formatCode="General">
                  <c:v>23.8</c:v>
                </c:pt>
                <c:pt idx="4">
                  <c:v>37.32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E-411D-9E79-4353630B6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270400"/>
        <c:axId val="77276288"/>
        <c:axId val="0"/>
      </c:bar3DChart>
      <c:catAx>
        <c:axId val="77270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7276288"/>
        <c:crosses val="autoZero"/>
        <c:auto val="1"/>
        <c:lblAlgn val="ctr"/>
        <c:lblOffset val="100"/>
        <c:noMultiLvlLbl val="0"/>
      </c:catAx>
      <c:valAx>
        <c:axId val="772762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Tasa por 100 habitantes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772704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 56'!$B$31</c:f>
              <c:strCache>
                <c:ptCount val="1"/>
                <c:pt idx="0">
                  <c:v>Envíos individuales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56'!$A$32:$A$34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56'!$B$32:$B$34</c:f>
              <c:numCache>
                <c:formatCode>0.00</c:formatCode>
                <c:ptCount val="3"/>
                <c:pt idx="0">
                  <c:v>162.83579511809009</c:v>
                </c:pt>
                <c:pt idx="1">
                  <c:v>172.66226004479</c:v>
                </c:pt>
                <c:pt idx="2">
                  <c:v>186.29729920603003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3-4D44-827B-ADCBB69CC989}"/>
            </c:ext>
          </c:extLst>
        </c:ser>
        <c:ser>
          <c:idx val="1"/>
          <c:order val="1"/>
          <c:tx>
            <c:strRef>
              <c:f>'Gráfica 56'!$C$31</c:f>
              <c:strCache>
                <c:ptCount val="1"/>
                <c:pt idx="0">
                  <c:v>Envíos masivos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56'!$A$32:$A$34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56'!$C$32:$C$34</c:f>
              <c:numCache>
                <c:formatCode>0.00</c:formatCode>
                <c:ptCount val="3"/>
                <c:pt idx="0">
                  <c:v>260.60903913912995</c:v>
                </c:pt>
                <c:pt idx="1">
                  <c:v>230.51472345445998</c:v>
                </c:pt>
                <c:pt idx="2">
                  <c:v>240.17494883547002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3-4D44-827B-ADCBB69CC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1105279"/>
        <c:axId val="1940509391"/>
      </c:barChart>
      <c:catAx>
        <c:axId val="411105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940509391"/>
        <c:crosses val="autoZero"/>
        <c:auto val="1"/>
        <c:lblAlgn val="ctr"/>
        <c:lblOffset val="100"/>
        <c:noMultiLvlLbl val="0"/>
      </c:catAx>
      <c:valAx>
        <c:axId val="1940509391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411105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[180805 Excel RI Final sin vinculos.xlsx]Gráfica 57!TablaDinámica14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'Gráfica 57'!$B$4:$B$5</c:f>
              <c:strCache>
                <c:ptCount val="1"/>
                <c:pt idx="0">
                  <c:v>Envíos individuales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'Gráfica 57'!$A$6:$A$9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57'!$B$6:$B$9</c:f>
              <c:numCache>
                <c:formatCode>_(* #,##0.00_);_(* \(#,##0.00\);_(* "-"??_);_(@_)</c:formatCode>
                <c:ptCount val="3"/>
                <c:pt idx="0">
                  <c:v>11687.728469526553</c:v>
                </c:pt>
                <c:pt idx="1">
                  <c:v>22609.069368682212</c:v>
                </c:pt>
                <c:pt idx="2">
                  <c:v>22625.123057326597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2F-48BF-893B-35C3EFE4F988}"/>
            </c:ext>
          </c:extLst>
        </c:ser>
        <c:ser>
          <c:idx val="1"/>
          <c:order val="1"/>
          <c:tx>
            <c:strRef>
              <c:f>'Gráfica 57'!$C$4:$C$5</c:f>
              <c:strCache>
                <c:ptCount val="1"/>
                <c:pt idx="0">
                  <c:v>Envíos masivos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'Gráfica 57'!$A$6:$A$9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57'!$C$6:$C$9</c:f>
              <c:numCache>
                <c:formatCode>_(* #,##0.00_);_(* \(#,##0.00\);_(* "-"??_);_(@_)</c:formatCode>
                <c:ptCount val="3"/>
                <c:pt idx="0">
                  <c:v>31353.6166448285</c:v>
                </c:pt>
                <c:pt idx="1">
                  <c:v>5563.8802831911553</c:v>
                </c:pt>
                <c:pt idx="2">
                  <c:v>4074.2808976741671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F-48BF-893B-35C3EFE4F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5313935"/>
        <c:axId val="224304959"/>
      </c:lineChart>
      <c:catAx>
        <c:axId val="2065313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24304959"/>
        <c:crosses val="autoZero"/>
        <c:auto val="1"/>
        <c:lblAlgn val="ctr"/>
        <c:lblOffset val="100"/>
        <c:noMultiLvlLbl val="0"/>
      </c:catAx>
      <c:valAx>
        <c:axId val="224304959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extTo"/>
        <c:crossAx val="2065313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25928854962995"/>
          <c:y val="0.73525845727617378"/>
          <c:w val="0.62925725987308345"/>
          <c:h val="0.145391878098571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Ámbito</a:t>
            </a:r>
            <a:r>
              <a:rPr lang="es-CO" baseline="0"/>
              <a:t> local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 57'!$B$18</c:f>
              <c:strCache>
                <c:ptCount val="1"/>
                <c:pt idx="0">
                  <c:v> Envíos individuales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57'!$A$19:$A$21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57'!$B$19:$B$21</c:f>
              <c:numCache>
                <c:formatCode>_-"$"* #,##0_-;\-"$"* #,##0_-;_-"$"* "-"??_-;_-@_-</c:formatCode>
                <c:ptCount val="3"/>
                <c:pt idx="0">
                  <c:v>11687.728469526553</c:v>
                </c:pt>
                <c:pt idx="1">
                  <c:v>22609.069368682212</c:v>
                </c:pt>
                <c:pt idx="2">
                  <c:v>22625.123057326597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C-4106-B0D4-CF59F8E970EE}"/>
            </c:ext>
          </c:extLst>
        </c:ser>
        <c:ser>
          <c:idx val="1"/>
          <c:order val="1"/>
          <c:tx>
            <c:strRef>
              <c:f>'Gráfica 57'!$C$18</c:f>
              <c:strCache>
                <c:ptCount val="1"/>
                <c:pt idx="0">
                  <c:v> Envíos masivos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57'!$A$19:$A$21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57'!$C$19:$C$21</c:f>
              <c:numCache>
                <c:formatCode>_-"$"* #,##0_-;\-"$"* #,##0_-;_-"$"* "-"??_-;_-@_-</c:formatCode>
                <c:ptCount val="3"/>
                <c:pt idx="0">
                  <c:v>31353.6166448285</c:v>
                </c:pt>
                <c:pt idx="1">
                  <c:v>5563.8802831911553</c:v>
                </c:pt>
                <c:pt idx="2">
                  <c:v>4074.2808976741671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DC-4106-B0D4-CF59F8E970E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1142719"/>
        <c:axId val="1855361791"/>
      </c:lineChart>
      <c:catAx>
        <c:axId val="411142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855361791"/>
        <c:crosses val="autoZero"/>
        <c:auto val="1"/>
        <c:lblAlgn val="ctr"/>
        <c:lblOffset val="100"/>
        <c:noMultiLvlLbl val="0"/>
      </c:catAx>
      <c:valAx>
        <c:axId val="1855361791"/>
        <c:scaling>
          <c:orientation val="minMax"/>
        </c:scaling>
        <c:delete val="1"/>
        <c:axPos val="l"/>
        <c:numFmt formatCode="_-&quot;$&quot;* #,##0_-;\-&quot;$&quot;* #,##0_-;_-&quot;$&quot;* &quot;-&quot;??_-;_-@_-" sourceLinked="1"/>
        <c:majorTickMark val="none"/>
        <c:minorTickMark val="none"/>
        <c:tickLblPos val="nextTo"/>
        <c:crossAx val="411142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Ámbito nacional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 57'!$B$18</c:f>
              <c:strCache>
                <c:ptCount val="1"/>
                <c:pt idx="0">
                  <c:v> Envíos individuales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57'!$A$24:$A$26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57'!$B$24:$B$26</c:f>
              <c:numCache>
                <c:formatCode>_-"$"* #,##0_-;\-"$"* #,##0_-;_-"$"* "-"??_-;_-@_-</c:formatCode>
                <c:ptCount val="3"/>
                <c:pt idx="0">
                  <c:v>20006.430192063362</c:v>
                </c:pt>
                <c:pt idx="1">
                  <c:v>17257.670115065241</c:v>
                </c:pt>
                <c:pt idx="2">
                  <c:v>20669.997561144373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D-4E98-B5AD-D9EE17FC565D}"/>
            </c:ext>
          </c:extLst>
        </c:ser>
        <c:ser>
          <c:idx val="1"/>
          <c:order val="1"/>
          <c:tx>
            <c:strRef>
              <c:f>'Gráfica 57'!$C$18</c:f>
              <c:strCache>
                <c:ptCount val="1"/>
                <c:pt idx="0">
                  <c:v> Envíos masivos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57'!$A$24:$A$26</c:f>
              <c:strCache>
                <c:ptCount val="3"/>
                <c:pt idx="0">
                  <c:v>2T-2017</c:v>
                </c:pt>
                <c:pt idx="1">
                  <c:v>3T-2017</c:v>
                </c:pt>
                <c:pt idx="2">
                  <c:v>4T-2017</c:v>
                </c:pt>
              </c:strCache>
            </c:strRef>
          </c:cat>
          <c:val>
            <c:numRef>
              <c:f>'Gráfica 57'!$C$24:$C$26</c:f>
              <c:numCache>
                <c:formatCode>_-"$"* #,##0_-;\-"$"* #,##0_-;_-"$"* "-"??_-;_-@_-</c:formatCode>
                <c:ptCount val="3"/>
                <c:pt idx="0">
                  <c:v>12846.715435775348</c:v>
                </c:pt>
                <c:pt idx="1">
                  <c:v>14416.69864313198</c:v>
                </c:pt>
                <c:pt idx="2">
                  <c:v>21859.860979713496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8D-4E98-B5AD-D9EE17FC56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1142719"/>
        <c:axId val="1855361791"/>
      </c:lineChart>
      <c:catAx>
        <c:axId val="411142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855361791"/>
        <c:crosses val="autoZero"/>
        <c:auto val="1"/>
        <c:lblAlgn val="ctr"/>
        <c:lblOffset val="100"/>
        <c:noMultiLvlLbl val="0"/>
      </c:catAx>
      <c:valAx>
        <c:axId val="1855361791"/>
        <c:scaling>
          <c:orientation val="minMax"/>
        </c:scaling>
        <c:delete val="1"/>
        <c:axPos val="l"/>
        <c:numFmt formatCode="_-&quot;$&quot;* #,##0_-;\-&quot;$&quot;* #,##0_-;_-&quot;$&quot;* &quot;-&quot;??_-;_-@_-" sourceLinked="1"/>
        <c:majorTickMark val="none"/>
        <c:minorTickMark val="none"/>
        <c:tickLblPos val="nextTo"/>
        <c:crossAx val="411142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 58'!$B$2</c:f>
              <c:strCache>
                <c:ptCount val="1"/>
                <c:pt idx="0">
                  <c:v>Giros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'Gráfica 58'!$A$3:$A$14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58'!$B$3:$B$14</c:f>
              <c:numCache>
                <c:formatCode>#,##0</c:formatCode>
                <c:ptCount val="12"/>
                <c:pt idx="0">
                  <c:v>18360480</c:v>
                </c:pt>
                <c:pt idx="1">
                  <c:v>19585411</c:v>
                </c:pt>
                <c:pt idx="2">
                  <c:v>21200125</c:v>
                </c:pt>
                <c:pt idx="3">
                  <c:v>22152862</c:v>
                </c:pt>
                <c:pt idx="4">
                  <c:v>20727901</c:v>
                </c:pt>
                <c:pt idx="5">
                  <c:v>22630694</c:v>
                </c:pt>
                <c:pt idx="6">
                  <c:v>23946374</c:v>
                </c:pt>
                <c:pt idx="7">
                  <c:v>25446939</c:v>
                </c:pt>
                <c:pt idx="8">
                  <c:v>23388247</c:v>
                </c:pt>
                <c:pt idx="9">
                  <c:v>24750833</c:v>
                </c:pt>
                <c:pt idx="10">
                  <c:v>27178469</c:v>
                </c:pt>
                <c:pt idx="11">
                  <c:v>29170390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6-47B1-B581-2BC1F867F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86154831"/>
        <c:axId val="2089255119"/>
      </c:barChart>
      <c:lineChart>
        <c:grouping val="standard"/>
        <c:varyColors val="0"/>
        <c:ser>
          <c:idx val="1"/>
          <c:order val="1"/>
          <c:tx>
            <c:strRef>
              <c:f>'Gráfica 58'!$C$2</c:f>
              <c:strCache>
                <c:ptCount val="1"/>
                <c:pt idx="0">
                  <c:v>Montos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'Gráfica 58'!$A$3:$A$14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58'!$C$3:$C$14</c:f>
              <c:numCache>
                <c:formatCode>#,##0</c:formatCode>
                <c:ptCount val="12"/>
                <c:pt idx="0">
                  <c:v>2930506250154.7197</c:v>
                </c:pt>
                <c:pt idx="1">
                  <c:v>3190099617462</c:v>
                </c:pt>
                <c:pt idx="2">
                  <c:v>3514038608914</c:v>
                </c:pt>
                <c:pt idx="3">
                  <c:v>3869617471726.79</c:v>
                </c:pt>
                <c:pt idx="4">
                  <c:v>3447563498783</c:v>
                </c:pt>
                <c:pt idx="5">
                  <c:v>3671319074049.0698</c:v>
                </c:pt>
                <c:pt idx="6">
                  <c:v>3889206855566.9697</c:v>
                </c:pt>
                <c:pt idx="7">
                  <c:v>4307449310388.7002</c:v>
                </c:pt>
                <c:pt idx="8">
                  <c:v>3732673400999.8604</c:v>
                </c:pt>
                <c:pt idx="9">
                  <c:v>3872079501043</c:v>
                </c:pt>
                <c:pt idx="10">
                  <c:v>4221898397163</c:v>
                </c:pt>
                <c:pt idx="11">
                  <c:v>4703234229999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6-47B1-B581-2BC1F867F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7279519"/>
        <c:axId val="2079332159"/>
      </c:lineChart>
      <c:catAx>
        <c:axId val="2086154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089255119"/>
        <c:crosses val="autoZero"/>
        <c:auto val="1"/>
        <c:lblAlgn val="ctr"/>
        <c:lblOffset val="100"/>
        <c:noMultiLvlLbl val="0"/>
      </c:catAx>
      <c:valAx>
        <c:axId val="2089255119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086154831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</c:dispUnitsLbl>
        </c:dispUnits>
      </c:valAx>
      <c:valAx>
        <c:axId val="2079332159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077279519"/>
        <c:crosses val="max"/>
        <c:crossBetween val="between"/>
        <c:dispUnits>
          <c:builtInUnit val="tr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</c:dispUnitsLbl>
        </c:dispUnits>
      </c:valAx>
      <c:catAx>
        <c:axId val="20772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9332159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88845144356953"/>
          <c:y val="0.89409667541557303"/>
          <c:w val="0.7020006561679789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 59'!$D$5</c:f>
              <c:strCache>
                <c:ptCount val="1"/>
                <c:pt idx="0">
                  <c:v>Monto promedio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'Gráfica 59'!$A$6:$A$17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59'!$D$6:$D$17</c:f>
              <c:numCache>
                <c:formatCode>#,##0</c:formatCode>
                <c:ptCount val="12"/>
                <c:pt idx="0">
                  <c:v>159609.45738644741</c:v>
                </c:pt>
                <c:pt idx="1">
                  <c:v>162881.42319106808</c:v>
                </c:pt>
                <c:pt idx="2">
                  <c:v>165755.56082400458</c:v>
                </c:pt>
                <c:pt idx="3">
                  <c:v>174677.99292600612</c:v>
                </c:pt>
                <c:pt idx="4">
                  <c:v>166324.77638633069</c:v>
                </c:pt>
                <c:pt idx="5">
                  <c:v>162227.4188343084</c:v>
                </c:pt>
                <c:pt idx="6">
                  <c:v>162413.18437467693</c:v>
                </c:pt>
                <c:pt idx="7">
                  <c:v>169271.80555542262</c:v>
                </c:pt>
                <c:pt idx="8">
                  <c:v>159596.11684449291</c:v>
                </c:pt>
                <c:pt idx="9">
                  <c:v>156442.39129418391</c:v>
                </c:pt>
                <c:pt idx="10">
                  <c:v>155339.81686617446</c:v>
                </c:pt>
                <c:pt idx="11">
                  <c:v>161233.1624636832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8-489C-81FA-36DCEA3BE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364536"/>
        <c:axId val="430357088"/>
      </c:barChart>
      <c:catAx>
        <c:axId val="430364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30357088"/>
        <c:crosses val="autoZero"/>
        <c:auto val="1"/>
        <c:lblAlgn val="ctr"/>
        <c:lblOffset val="100"/>
        <c:noMultiLvlLbl val="0"/>
      </c:catAx>
      <c:valAx>
        <c:axId val="430357088"/>
        <c:scaling>
          <c:orientation val="minMax"/>
          <c:min val="10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3036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 60'!$B$28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'Gráfica 60'!$A$29:$A$40</c:f>
              <c:strCache>
                <c:ptCount val="12"/>
                <c:pt idx="0">
                  <c:v>1T-2015</c:v>
                </c:pt>
                <c:pt idx="1">
                  <c:v>2T-2015</c:v>
                </c:pt>
                <c:pt idx="2">
                  <c:v>3T-2015</c:v>
                </c:pt>
                <c:pt idx="3">
                  <c:v>4T-2015</c:v>
                </c:pt>
                <c:pt idx="4">
                  <c:v>1T-2016</c:v>
                </c:pt>
                <c:pt idx="5">
                  <c:v>2T-2016</c:v>
                </c:pt>
                <c:pt idx="6">
                  <c:v>3T-2016</c:v>
                </c:pt>
                <c:pt idx="7">
                  <c:v>4T-2016</c:v>
                </c:pt>
                <c:pt idx="8">
                  <c:v>1T-2017</c:v>
                </c:pt>
                <c:pt idx="9">
                  <c:v>2T-2017</c:v>
                </c:pt>
                <c:pt idx="10">
                  <c:v>3T-2017</c:v>
                </c:pt>
                <c:pt idx="11">
                  <c:v>4T-2017</c:v>
                </c:pt>
              </c:strCache>
            </c:strRef>
          </c:cat>
          <c:val>
            <c:numRef>
              <c:f>'Gráfica 60'!$B$29:$B$40</c:f>
              <c:numCache>
                <c:formatCode>#,##0</c:formatCode>
                <c:ptCount val="12"/>
                <c:pt idx="0">
                  <c:v>108962976720.63</c:v>
                </c:pt>
                <c:pt idx="1">
                  <c:v>114809342834.67999</c:v>
                </c:pt>
                <c:pt idx="2">
                  <c:v>125034305284.66</c:v>
                </c:pt>
                <c:pt idx="3">
                  <c:v>149198728531.66998</c:v>
                </c:pt>
                <c:pt idx="4">
                  <c:v>155046430738.45001</c:v>
                </c:pt>
                <c:pt idx="5">
                  <c:v>170153283873.45001</c:v>
                </c:pt>
                <c:pt idx="6">
                  <c:v>178495840906.62</c:v>
                </c:pt>
                <c:pt idx="7">
                  <c:v>193912250791.29999</c:v>
                </c:pt>
                <c:pt idx="8">
                  <c:v>175080309129.22</c:v>
                </c:pt>
                <c:pt idx="9">
                  <c:v>184475913792.95001</c:v>
                </c:pt>
                <c:pt idx="10">
                  <c:v>197711383504.92999</c:v>
                </c:pt>
                <c:pt idx="11">
                  <c:v>214176745046.57001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6-4FD4-BB10-B180A631D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353952"/>
        <c:axId val="430352776"/>
      </c:barChart>
      <c:catAx>
        <c:axId val="43035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30352776"/>
        <c:crosses val="autoZero"/>
        <c:auto val="1"/>
        <c:lblAlgn val="ctr"/>
        <c:lblOffset val="100"/>
        <c:noMultiLvlLbl val="0"/>
      </c:catAx>
      <c:valAx>
        <c:axId val="430352776"/>
        <c:scaling>
          <c:orientation val="minMax"/>
          <c:max val="20000000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3035395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1111111111111112E-2"/>
                <c:y val="4.6296296296296294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>
                      <a:solidFill>
                        <a:sysClr val="windowText" lastClr="000000"/>
                      </a:solidFill>
                    </a:rPr>
                    <a:t>Millones de pesos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effectLst/>
              </a:rPr>
              <a:t>Gráfica 8. Evolución del PIB Total Vs el PIB sectorial de Colombia</a:t>
            </a:r>
            <a:endParaRPr lang="es-CO" sz="12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'Gráfica 8'!$C$1</c:f>
              <c:strCache>
                <c:ptCount val="1"/>
                <c:pt idx="0">
                  <c:v>PIB Total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 w="9525">
                <a:solidFill>
                  <a:schemeClr val="accent5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775576807310516E-2"/>
                  <c:y val="3.0935800662367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C3-4FC2-B722-EB0FEECE7BD2}"/>
                </c:ext>
              </c:extLst>
            </c:dLbl>
            <c:dLbl>
              <c:idx val="7"/>
              <c:layout>
                <c:manualLayout>
                  <c:x val="-1.6501648020888398E-3"/>
                  <c:y val="-3.55179529951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C3-4FC2-B722-EB0FEECE7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8'!$A$11:$A$18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'Gráfica 8'!$C$11:$C$18</c:f>
              <c:numCache>
                <c:formatCode>0.00%</c:formatCode>
                <c:ptCount val="8"/>
                <c:pt idx="0">
                  <c:v>3.9718007047374999E-2</c:v>
                </c:pt>
                <c:pt idx="1">
                  <c:v>6.58951151557116E-2</c:v>
                </c:pt>
                <c:pt idx="2">
                  <c:v>4.0439438063715E-2</c:v>
                </c:pt>
                <c:pt idx="3">
                  <c:v>4.8740655793408097E-2</c:v>
                </c:pt>
                <c:pt idx="4">
                  <c:v>4.39360833969515E-2</c:v>
                </c:pt>
                <c:pt idx="5">
                  <c:v>3.05201657329961E-2</c:v>
                </c:pt>
                <c:pt idx="6">
                  <c:v>2.0430597332389801E-2</c:v>
                </c:pt>
                <c:pt idx="7">
                  <c:v>1.76807177799586E-2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C3-4FC2-B722-EB0FEECE7BD2}"/>
            </c:ext>
          </c:extLst>
        </c:ser>
        <c:ser>
          <c:idx val="1"/>
          <c:order val="1"/>
          <c:tx>
            <c:strRef>
              <c:f>'Gráfica 8'!$B$1</c:f>
              <c:strCache>
                <c:ptCount val="1"/>
                <c:pt idx="0">
                  <c:v>PIB Sectorial Correo y telecomunicaciones      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6.435642728146003E-2"/>
                  <c:y val="-3.0935800662367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3-4FC2-B722-EB0FEECE7BD2}"/>
                </c:ext>
              </c:extLst>
            </c:dLbl>
            <c:dLbl>
              <c:idx val="7"/>
              <c:layout>
                <c:manualLayout>
                  <c:x val="0"/>
                  <c:y val="1.5467900331183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3-4FC2-B722-EB0FEECE7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8'!$A$11:$A$18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'Gráfica 8'!$B$11:$B$18</c:f>
              <c:numCache>
                <c:formatCode>0.00%</c:formatCode>
                <c:ptCount val="8"/>
                <c:pt idx="0">
                  <c:v>7.1763118202746806E-2</c:v>
                </c:pt>
                <c:pt idx="1">
                  <c:v>6.2513887860158504E-2</c:v>
                </c:pt>
                <c:pt idx="2">
                  <c:v>4.41965841756711E-2</c:v>
                </c:pt>
                <c:pt idx="3">
                  <c:v>4.2592963482208403E-2</c:v>
                </c:pt>
                <c:pt idx="4">
                  <c:v>5.3979637574438202E-2</c:v>
                </c:pt>
                <c:pt idx="5">
                  <c:v>9.5382746051034008E-3</c:v>
                </c:pt>
                <c:pt idx="6">
                  <c:v>-7.1011614611542501E-3</c:v>
                </c:pt>
                <c:pt idx="7">
                  <c:v>-8.7278016849505497E-3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C3-4FC2-B722-EB0FEECE7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073855"/>
        <c:axId val="728851951"/>
      </c:lineChart>
      <c:catAx>
        <c:axId val="787073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728851951"/>
        <c:crosses val="autoZero"/>
        <c:auto val="1"/>
        <c:lblAlgn val="ctr"/>
        <c:lblOffset val="100"/>
        <c:noMultiLvlLbl val="0"/>
      </c:catAx>
      <c:valAx>
        <c:axId val="7288519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Tasa de Crecimiento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78707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Participación de Correos y Telecomunicaciones en el PIB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7-4EE7-8FAA-7714DB246A13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7-4EE7-8FAA-7714DB246A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9'!$A$12:$A$19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'Gráfica 9'!$I$12:$I$19</c:f>
              <c:numCache>
                <c:formatCode>0.00%</c:formatCode>
                <c:ptCount val="8"/>
                <c:pt idx="0">
                  <c:v>3.1797060285116072E-2</c:v>
                </c:pt>
                <c:pt idx="1">
                  <c:v>3.1696193805266719E-2</c:v>
                </c:pt>
                <c:pt idx="2">
                  <c:v>3.1810652395514782E-2</c:v>
                </c:pt>
                <c:pt idx="3">
                  <c:v>3.1624179122007323E-2</c:v>
                </c:pt>
                <c:pt idx="4">
                  <c:v>3.1928430657500659E-2</c:v>
                </c:pt>
                <c:pt idx="5">
                  <c:v>3.1278352300748033E-2</c:v>
                </c:pt>
                <c:pt idx="6">
                  <c:v>3.0434445764375151E-2</c:v>
                </c:pt>
                <c:pt idx="7">
                  <c:v>2.9644680723797855E-2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7-4EE7-8FAA-7714DB246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17872751"/>
        <c:axId val="916548815"/>
      </c:barChart>
      <c:catAx>
        <c:axId val="917872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916548815"/>
        <c:crosses val="autoZero"/>
        <c:auto val="1"/>
        <c:lblAlgn val="ctr"/>
        <c:lblOffset val="100"/>
        <c:noMultiLvlLbl val="0"/>
      </c:catAx>
      <c:valAx>
        <c:axId val="916548815"/>
        <c:scaling>
          <c:orientation val="minMax"/>
          <c:max val="3.5000000000000003E-2"/>
          <c:min val="0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917872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>
        <a:lumMod val="50000"/>
      </cs:styleClr>
    </cs:fontRef>
    <cs:defRPr sz="10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74000"/>
        </a:schemeClr>
      </a:solidFill>
      <a:effectLst>
        <a:innerShdw blurRad="114300">
          <a:schemeClr val="phClr">
            <a:lumMod val="75000"/>
          </a:schemeClr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74000"/>
        </a:schemeClr>
      </a:solidFill>
      <a:effectLst>
        <a:innerShdw blurRad="114300">
          <a:schemeClr val="phClr">
            <a:lumMod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58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14</xdr:row>
      <xdr:rowOff>9525</xdr:rowOff>
    </xdr:from>
    <xdr:to>
      <xdr:col>7</xdr:col>
      <xdr:colOff>104775</xdr:colOff>
      <xdr:row>31</xdr:row>
      <xdr:rowOff>85725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63498</xdr:colOff>
      <xdr:row>2</xdr:row>
      <xdr:rowOff>52917</xdr:rowOff>
    </xdr:from>
    <xdr:to>
      <xdr:col>14</xdr:col>
      <xdr:colOff>656166</xdr:colOff>
      <xdr:row>16</xdr:row>
      <xdr:rowOff>116417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A9AA90-41FD-45B9-B142-B0B31FA44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582084</xdr:colOff>
      <xdr:row>37</xdr:row>
      <xdr:rowOff>158748</xdr:rowOff>
    </xdr:from>
    <xdr:to>
      <xdr:col>12</xdr:col>
      <xdr:colOff>582084</xdr:colOff>
      <xdr:row>52</xdr:row>
      <xdr:rowOff>128056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286BEF3-C415-43F5-BEFE-403A26B85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1118507</xdr:colOff>
      <xdr:row>25</xdr:row>
      <xdr:rowOff>35378</xdr:rowOff>
    </xdr:from>
    <xdr:to>
      <xdr:col>15</xdr:col>
      <xdr:colOff>1128032</xdr:colOff>
      <xdr:row>44</xdr:row>
      <xdr:rowOff>89807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25A09B-90DC-4B4C-9C01-C9B655DA7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790575</xdr:colOff>
      <xdr:row>2</xdr:row>
      <xdr:rowOff>9525</xdr:rowOff>
    </xdr:from>
    <xdr:to>
      <xdr:col>15</xdr:col>
      <xdr:colOff>798740</xdr:colOff>
      <xdr:row>21</xdr:row>
      <xdr:rowOff>50346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273A7642-58E6-4BA6-88E5-0B0B2A73D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50</xdr:row>
      <xdr:rowOff>0</xdr:rowOff>
    </xdr:from>
    <xdr:to>
      <xdr:col>16</xdr:col>
      <xdr:colOff>311605</xdr:colOff>
      <xdr:row>68</xdr:row>
      <xdr:rowOff>34016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BEEF379-DAFB-4BDE-84EF-6692CED19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657225</xdr:colOff>
      <xdr:row>9</xdr:row>
      <xdr:rowOff>152400</xdr:rowOff>
    </xdr:from>
    <xdr:to>
      <xdr:col>23</xdr:col>
      <xdr:colOff>457200</xdr:colOff>
      <xdr:row>24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2D1146-FC50-40EE-BFA4-388692096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752474</xdr:colOff>
      <xdr:row>35</xdr:row>
      <xdr:rowOff>76200</xdr:rowOff>
    </xdr:from>
    <xdr:to>
      <xdr:col>12</xdr:col>
      <xdr:colOff>752475</xdr:colOff>
      <xdr:row>50</xdr:row>
      <xdr:rowOff>28575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E524DD43-0DAB-4BA0-AD99-A95C9761D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15</xdr:row>
      <xdr:rowOff>178594</xdr:rowOff>
    </xdr:from>
    <xdr:to>
      <xdr:col>6</xdr:col>
      <xdr:colOff>488157</xdr:colOff>
      <xdr:row>33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A85E03-8094-4E2B-83F1-2095EC33C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397668</xdr:colOff>
      <xdr:row>2</xdr:row>
      <xdr:rowOff>52388</xdr:rowOff>
    </xdr:from>
    <xdr:to>
      <xdr:col>11</xdr:col>
      <xdr:colOff>423862</xdr:colOff>
      <xdr:row>17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029249-0752-48A9-AEED-1C9331DD0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2</xdr:row>
      <xdr:rowOff>50800</xdr:rowOff>
    </xdr:from>
    <xdr:to>
      <xdr:col>13</xdr:col>
      <xdr:colOff>566208</xdr:colOff>
      <xdr:row>15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CAC1E8-6BBA-40D6-9A8A-EE52CFF4F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</xdr:colOff>
      <xdr:row>37</xdr:row>
      <xdr:rowOff>58208</xdr:rowOff>
    </xdr:from>
    <xdr:to>
      <xdr:col>13</xdr:col>
      <xdr:colOff>56092</xdr:colOff>
      <xdr:row>50</xdr:row>
      <xdr:rowOff>161926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420E16-9FBB-4FF3-8188-1BA0D27E4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842035</xdr:colOff>
      <xdr:row>36</xdr:row>
      <xdr:rowOff>62440</xdr:rowOff>
    </xdr:from>
    <xdr:to>
      <xdr:col>16</xdr:col>
      <xdr:colOff>272520</xdr:colOff>
      <xdr:row>54</xdr:row>
      <xdr:rowOff>17196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0E4272-1B02-4B4F-9F9E-4717E3461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857910</xdr:colOff>
      <xdr:row>59</xdr:row>
      <xdr:rowOff>143139</xdr:rowOff>
    </xdr:from>
    <xdr:to>
      <xdr:col>16</xdr:col>
      <xdr:colOff>476252</xdr:colOff>
      <xdr:row>75</xdr:row>
      <xdr:rowOff>137584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5EDA85-8B8A-4572-AECE-F48B2E954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489478</xdr:colOff>
      <xdr:row>2</xdr:row>
      <xdr:rowOff>115096</xdr:rowOff>
    </xdr:from>
    <xdr:to>
      <xdr:col>13</xdr:col>
      <xdr:colOff>497416</xdr:colOff>
      <xdr:row>18</xdr:row>
      <xdr:rowOff>137584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137B7F-80D3-440B-A92B-EA217267D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749301</xdr:colOff>
      <xdr:row>3</xdr:row>
      <xdr:rowOff>179915</xdr:rowOff>
    </xdr:from>
    <xdr:to>
      <xdr:col>11</xdr:col>
      <xdr:colOff>632883</xdr:colOff>
      <xdr:row>18</xdr:row>
      <xdr:rowOff>65615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DD4169-07CD-4E9A-AF02-62B648E49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559592</xdr:colOff>
      <xdr:row>2</xdr:row>
      <xdr:rowOff>57149</xdr:rowOff>
    </xdr:from>
    <xdr:to>
      <xdr:col>10</xdr:col>
      <xdr:colOff>23812</xdr:colOff>
      <xdr:row>19</xdr:row>
      <xdr:rowOff>178594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45DCA5-38DE-4616-B1F5-E18BA9AFC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345280</xdr:colOff>
      <xdr:row>38</xdr:row>
      <xdr:rowOff>83344</xdr:rowOff>
    </xdr:from>
    <xdr:to>
      <xdr:col>9</xdr:col>
      <xdr:colOff>523874</xdr:colOff>
      <xdr:row>55</xdr:row>
      <xdr:rowOff>154782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279ADB7-3CC1-416A-9EAC-CAECC50B3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168089</xdr:colOff>
      <xdr:row>3</xdr:row>
      <xdr:rowOff>1</xdr:rowOff>
    </xdr:from>
    <xdr:to>
      <xdr:col>3</xdr:col>
      <xdr:colOff>504265</xdr:colOff>
      <xdr:row>20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A91F5F-A12B-46F5-B572-2C12CE7F4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145677</xdr:colOff>
      <xdr:row>2</xdr:row>
      <xdr:rowOff>156880</xdr:rowOff>
    </xdr:from>
    <xdr:to>
      <xdr:col>9</xdr:col>
      <xdr:colOff>145677</xdr:colOff>
      <xdr:row>20</xdr:row>
      <xdr:rowOff>76198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3175B2-C264-4DC9-8DAF-75E420129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358587</xdr:colOff>
      <xdr:row>24</xdr:row>
      <xdr:rowOff>257735</xdr:rowOff>
    </xdr:from>
    <xdr:to>
      <xdr:col>3</xdr:col>
      <xdr:colOff>459441</xdr:colOff>
      <xdr:row>36</xdr:row>
      <xdr:rowOff>133348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9C2D24-65BA-4A95-9375-849B2E0B8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1905000</xdr:colOff>
      <xdr:row>24</xdr:row>
      <xdr:rowOff>336175</xdr:rowOff>
    </xdr:from>
    <xdr:to>
      <xdr:col>2</xdr:col>
      <xdr:colOff>358589</xdr:colOff>
      <xdr:row>26</xdr:row>
      <xdr:rowOff>89646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20F4878B-5628-4A6D-A5B9-F58FDC671CC9}"/>
            </a:ext>
          </a:extLst>
        </xdr:cNvPr>
        <xdr:cNvSpPr txBox="1"/>
      </xdr:nvSpPr>
      <xdr:spPr>
        <a:xfrm>
          <a:off x="1905000" y="3898525"/>
          <a:ext cx="1749239" cy="4583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/>
            <a:t>Prohibición</a:t>
          </a:r>
          <a:r>
            <a:rPr lang="es-419" sz="900" baseline="0"/>
            <a:t> Cláusulas de Permanencia - </a:t>
          </a:r>
          <a:r>
            <a:rPr lang="es-419" sz="900"/>
            <a:t>Res. 4444 de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</xdr:colOff>
      <xdr:row>19</xdr:row>
      <xdr:rowOff>76200</xdr:rowOff>
    </xdr:from>
    <xdr:to>
      <xdr:col>14</xdr:col>
      <xdr:colOff>209550</xdr:colOff>
      <xdr:row>33</xdr:row>
      <xdr:rowOff>180976</xdr:rowOff>
    </xdr:to>
    <xdr:graphicFrame macro="">
      <xdr:nvGraphicFramePr>
        <xdr:cNvPr id="7" name="12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314324</xdr:colOff>
      <xdr:row>1</xdr:row>
      <xdr:rowOff>85725</xdr:rowOff>
    </xdr:from>
    <xdr:to>
      <xdr:col>14</xdr:col>
      <xdr:colOff>247649</xdr:colOff>
      <xdr:row>15</xdr:row>
      <xdr:rowOff>95250</xdr:rowOff>
    </xdr:to>
    <xdr:graphicFrame macro="">
      <xdr:nvGraphicFramePr>
        <xdr:cNvPr id="8" name="13 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16120</xdr:colOff>
      <xdr:row>38</xdr:row>
      <xdr:rowOff>116498</xdr:rowOff>
    </xdr:from>
    <xdr:to>
      <xdr:col>14</xdr:col>
      <xdr:colOff>17585</xdr:colOff>
      <xdr:row>54</xdr:row>
      <xdr:rowOff>2198</xdr:rowOff>
    </xdr:to>
    <xdr:graphicFrame macro="">
      <xdr:nvGraphicFramePr>
        <xdr:cNvPr id="9" name="14 Gráfic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719503</xdr:colOff>
      <xdr:row>57</xdr:row>
      <xdr:rowOff>52021</xdr:rowOff>
    </xdr:from>
    <xdr:to>
      <xdr:col>14</xdr:col>
      <xdr:colOff>14653</xdr:colOff>
      <xdr:row>69</xdr:row>
      <xdr:rowOff>80596</xdr:rowOff>
    </xdr:to>
    <xdr:graphicFrame macro="">
      <xdr:nvGraphicFramePr>
        <xdr:cNvPr id="10" name="15 Gráfico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0" y="1771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0.54657</cdr:x>
      <cdr:y>0.0581</cdr:y>
    </cdr:from>
    <cdr:to>
      <cdr:x>0.54657</cdr:x>
      <cdr:y>0.86428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CD8939C1-C5E5-4BB9-B82F-C6B921C067E0}"/>
            </a:ext>
          </a:extLst>
        </cdr:cNvPr>
        <cdr:cNvCxnSpPr/>
      </cdr:nvCxnSpPr>
      <cdr:spPr>
        <a:xfrm xmlns:a="http://schemas.openxmlformats.org/drawingml/2006/main" flipV="1">
          <a:off x="2498912" y="159390"/>
          <a:ext cx="0" cy="2211510"/>
        </a:xfrm>
        <a:prstGeom xmlns:a="http://schemas.openxmlformats.org/drawingml/2006/main" prst="line">
          <a:avLst/>
        </a:prstGeom>
        <a:ln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15</xdr:row>
      <xdr:rowOff>66675</xdr:rowOff>
    </xdr:from>
    <xdr:to>
      <xdr:col>6</xdr:col>
      <xdr:colOff>685801</xdr:colOff>
      <xdr:row>30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7FDAEA-0D9C-4471-84B9-AC074F373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0</xdr:row>
      <xdr:rowOff>0</xdr:rowOff>
    </xdr:from>
    <xdr:to>
      <xdr:col>11</xdr:col>
      <xdr:colOff>552450</xdr:colOff>
      <xdr:row>14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8016F3-B6AF-4916-A630-86D8E2DBE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495300</xdr:colOff>
      <xdr:row>0</xdr:row>
      <xdr:rowOff>0</xdr:rowOff>
    </xdr:from>
    <xdr:to>
      <xdr:col>16</xdr:col>
      <xdr:colOff>133350</xdr:colOff>
      <xdr:row>14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C62B08-D1BD-42DD-B5D3-B7E65BB9A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395287</xdr:colOff>
      <xdr:row>30</xdr:row>
      <xdr:rowOff>47625</xdr:rowOff>
    </xdr:from>
    <xdr:to>
      <xdr:col>9</xdr:col>
      <xdr:colOff>204787</xdr:colOff>
      <xdr:row>44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C5FC049-3B8A-448E-9180-A4A29EFD5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</xdr:row>
      <xdr:rowOff>47625</xdr:rowOff>
    </xdr:from>
    <xdr:to>
      <xdr:col>12</xdr:col>
      <xdr:colOff>619125</xdr:colOff>
      <xdr:row>18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C6AD20-9EE9-4F7B-941E-59E6D0E66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1</xdr:row>
      <xdr:rowOff>19049</xdr:rowOff>
    </xdr:from>
    <xdr:to>
      <xdr:col>11</xdr:col>
      <xdr:colOff>609600</xdr:colOff>
      <xdr:row>18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4F5114-1811-4C50-BBF7-194EEEFA7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57149</xdr:colOff>
      <xdr:row>2</xdr:row>
      <xdr:rowOff>38100</xdr:rowOff>
    </xdr:from>
    <xdr:to>
      <xdr:col>18</xdr:col>
      <xdr:colOff>19050</xdr:colOff>
      <xdr:row>20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4E6CBD-569C-43CE-A236-7717EFBAE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17</xdr:row>
      <xdr:rowOff>61912</xdr:rowOff>
    </xdr:from>
    <xdr:to>
      <xdr:col>10</xdr:col>
      <xdr:colOff>76199</xdr:colOff>
      <xdr:row>31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FE273F-A44A-438F-987E-6A3B22DA8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1</xdr:row>
      <xdr:rowOff>9525</xdr:rowOff>
    </xdr:from>
    <xdr:to>
      <xdr:col>10</xdr:col>
      <xdr:colOff>323850</xdr:colOff>
      <xdr:row>15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0BA8E4-3819-42A4-ACA0-638DE3743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404812</xdr:colOff>
      <xdr:row>9</xdr:row>
      <xdr:rowOff>47624</xdr:rowOff>
    </xdr:from>
    <xdr:to>
      <xdr:col>11</xdr:col>
      <xdr:colOff>133351</xdr:colOff>
      <xdr:row>27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A521F2-BED3-4995-A2AF-BDBEDD0BF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643459</xdr:colOff>
      <xdr:row>11</xdr:row>
      <xdr:rowOff>171291</xdr:rowOff>
    </xdr:from>
    <xdr:to>
      <xdr:col>9</xdr:col>
      <xdr:colOff>648223</xdr:colOff>
      <xdr:row>27</xdr:row>
      <xdr:rowOff>91479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35145C-E63B-4B5B-BB4B-8BC9476F2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609599</xdr:colOff>
      <xdr:row>20</xdr:row>
      <xdr:rowOff>47625</xdr:rowOff>
    </xdr:from>
    <xdr:to>
      <xdr:col>13</xdr:col>
      <xdr:colOff>609600</xdr:colOff>
      <xdr:row>34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0" y="1714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twoCellAnchor>
    <xdr:from>
      <xdr:col>6</xdr:col>
      <xdr:colOff>533400</xdr:colOff>
      <xdr:row>2</xdr:row>
      <xdr:rowOff>66675</xdr:rowOff>
    </xdr:from>
    <xdr:to>
      <xdr:col>12</xdr:col>
      <xdr:colOff>666750</xdr:colOff>
      <xdr:row>16</xdr:row>
      <xdr:rowOff>142875</xdr:rowOff>
    </xdr:to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635000</xdr:colOff>
      <xdr:row>4</xdr:row>
      <xdr:rowOff>12700</xdr:rowOff>
    </xdr:from>
    <xdr:to>
      <xdr:col>15</xdr:col>
      <xdr:colOff>463552</xdr:colOff>
      <xdr:row>25</xdr:row>
      <xdr:rowOff>12700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F3FE35-4C8E-45E6-AECB-5EB9D936B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444500</xdr:colOff>
      <xdr:row>11</xdr:row>
      <xdr:rowOff>88900</xdr:rowOff>
    </xdr:from>
    <xdr:to>
      <xdr:col>15</xdr:col>
      <xdr:colOff>279400</xdr:colOff>
      <xdr:row>11</xdr:row>
      <xdr:rowOff>88900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C8CFF27-4CF3-4EBF-8A84-22AF6A35FC52}"/>
            </a:ext>
          </a:extLst>
        </xdr:cNvPr>
        <xdr:cNvCxnSpPr/>
      </xdr:nvCxnSpPr>
      <xdr:spPr>
        <a:xfrm flipH="1">
          <a:off x="5016500" y="2184400"/>
          <a:ext cx="6692900" cy="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139700</xdr:colOff>
      <xdr:row>10</xdr:row>
      <xdr:rowOff>63500</xdr:rowOff>
    </xdr:from>
    <xdr:to>
      <xdr:col>22</xdr:col>
      <xdr:colOff>711200</xdr:colOff>
      <xdr:row>11</xdr:row>
      <xdr:rowOff>152400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2FEF3AA-0664-40B8-A511-333782BCE966}"/>
            </a:ext>
          </a:extLst>
        </xdr:cNvPr>
        <xdr:cNvSpPr txBox="1"/>
      </xdr:nvSpPr>
      <xdr:spPr>
        <a:xfrm>
          <a:off x="16903700" y="1968500"/>
          <a:ext cx="571500" cy="279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>
              <a:solidFill>
                <a:srgbClr val="002060"/>
              </a:solidFill>
            </a:rPr>
            <a:t>39,5%</a:t>
          </a:r>
        </a:p>
      </xdr:txBody>
    </xdr:sp>
    <xdr:clientData/>
  </xdr:twoCellAnchor>
  <xdr:twoCellAnchor>
    <xdr:from>
      <xdr:col>14</xdr:col>
      <xdr:colOff>609600</xdr:colOff>
      <xdr:row>9</xdr:row>
      <xdr:rowOff>165100</xdr:rowOff>
    </xdr:from>
    <xdr:to>
      <xdr:col>15</xdr:col>
      <xdr:colOff>444500</xdr:colOff>
      <xdr:row>11</xdr:row>
      <xdr:rowOff>25400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B66F272-10BD-4EAA-A9CC-4EB7176DA0FB}"/>
            </a:ext>
          </a:extLst>
        </xdr:cNvPr>
        <xdr:cNvSpPr txBox="1"/>
      </xdr:nvSpPr>
      <xdr:spPr>
        <a:xfrm>
          <a:off x="11277600" y="1879600"/>
          <a:ext cx="596900" cy="241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39,5</a:t>
          </a:r>
        </a:p>
      </xdr:txBody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0.10656</cdr:x>
      <cdr:y>1</cdr:y>
    </cdr:from>
    <cdr:to>
      <cdr:x>1</cdr:x>
      <cdr:y>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D24B9B3-1A88-4AF4-94D0-D8594DCB1A71}"/>
            </a:ext>
          </a:extLst>
        </cdr:cNvPr>
        <cdr:cNvCxnSpPr/>
      </cdr:nvCxnSpPr>
      <cdr:spPr>
        <a:xfrm xmlns:a="http://schemas.openxmlformats.org/drawingml/2006/main">
          <a:off x="4254500" y="13258800"/>
          <a:ext cx="665480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0070C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20934</xdr:colOff>
      <xdr:row>12</xdr:row>
      <xdr:rowOff>62803</xdr:rowOff>
    </xdr:from>
    <xdr:to>
      <xdr:col>10</xdr:col>
      <xdr:colOff>209340</xdr:colOff>
      <xdr:row>29</xdr:row>
      <xdr:rowOff>52335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4F4D40-58A4-4F6C-985A-BA29F91EF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246840</xdr:colOff>
      <xdr:row>6</xdr:row>
      <xdr:rowOff>47687</xdr:rowOff>
    </xdr:from>
    <xdr:to>
      <xdr:col>9</xdr:col>
      <xdr:colOff>676307</xdr:colOff>
      <xdr:row>21</xdr:row>
      <xdr:rowOff>142097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2A0556-457F-4E6D-9E37-186C4E71E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345421</xdr:colOff>
      <xdr:row>3</xdr:row>
      <xdr:rowOff>31656</xdr:rowOff>
    </xdr:from>
    <xdr:to>
      <xdr:col>12</xdr:col>
      <xdr:colOff>674033</xdr:colOff>
      <xdr:row>20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919A7D-70CF-4AE1-9AF1-6CA008E93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483535</xdr:colOff>
      <xdr:row>10</xdr:row>
      <xdr:rowOff>137272</xdr:rowOff>
    </xdr:from>
    <xdr:to>
      <xdr:col>12</xdr:col>
      <xdr:colOff>588309</xdr:colOff>
      <xdr:row>10</xdr:row>
      <xdr:rowOff>137272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786108E-317A-4708-B343-3205F31ACD8E}"/>
            </a:ext>
          </a:extLst>
        </xdr:cNvPr>
        <xdr:cNvCxnSpPr/>
      </xdr:nvCxnSpPr>
      <xdr:spPr>
        <a:xfrm>
          <a:off x="4293535" y="2613772"/>
          <a:ext cx="5438774" cy="0"/>
        </a:xfrm>
        <a:prstGeom prst="line">
          <a:avLst/>
        </a:prstGeom>
        <a:ln>
          <a:solidFill>
            <a:schemeClr val="bg1">
              <a:lumMod val="7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12369</xdr:colOff>
      <xdr:row>6</xdr:row>
      <xdr:rowOff>108279</xdr:rowOff>
    </xdr:from>
    <xdr:to>
      <xdr:col>7</xdr:col>
      <xdr:colOff>375907</xdr:colOff>
      <xdr:row>24</xdr:row>
      <xdr:rowOff>529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C0FF81-A1B5-4241-9CF0-BD5DF553F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430111</xdr:colOff>
      <xdr:row>2</xdr:row>
      <xdr:rowOff>94354</xdr:rowOff>
    </xdr:from>
    <xdr:to>
      <xdr:col>12</xdr:col>
      <xdr:colOff>580429</xdr:colOff>
      <xdr:row>25</xdr:row>
      <xdr:rowOff>29764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06ECB2-DB9B-46F1-9551-4C0D752D1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476249</xdr:colOff>
      <xdr:row>9</xdr:row>
      <xdr:rowOff>29765</xdr:rowOff>
    </xdr:from>
    <xdr:to>
      <xdr:col>12</xdr:col>
      <xdr:colOff>327421</xdr:colOff>
      <xdr:row>9</xdr:row>
      <xdr:rowOff>29765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6135D60-F3E3-4077-B986-D965A6C9641F}"/>
            </a:ext>
          </a:extLst>
        </xdr:cNvPr>
        <xdr:cNvCxnSpPr/>
      </xdr:nvCxnSpPr>
      <xdr:spPr>
        <a:xfrm>
          <a:off x="6762749" y="2496740"/>
          <a:ext cx="6537722" cy="0"/>
        </a:xfrm>
        <a:prstGeom prst="line">
          <a:avLst/>
        </a:prstGeom>
        <a:ln>
          <a:solidFill>
            <a:schemeClr val="accent2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0.8787</cdr:x>
      <cdr:y>0.17532</cdr:y>
    </cdr:from>
    <cdr:to>
      <cdr:x>0.99632</cdr:x>
      <cdr:y>0.24998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16E971E-BD4C-48E5-8724-EE3FD04AE852}"/>
            </a:ext>
          </a:extLst>
        </cdr:cNvPr>
        <cdr:cNvSpPr txBox="1"/>
      </cdr:nvSpPr>
      <cdr:spPr>
        <a:xfrm xmlns:a="http://schemas.openxmlformats.org/drawingml/2006/main">
          <a:off x="7115476" y="768849"/>
          <a:ext cx="952500" cy="3274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600"/>
            <a:t>$21.908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57150</xdr:rowOff>
    </xdr:from>
    <xdr:to>
      <xdr:col>12</xdr:col>
      <xdr:colOff>200025</xdr:colOff>
      <xdr:row>17</xdr:row>
      <xdr:rowOff>119064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BDC86F-CE82-4476-A7FE-8153332C4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412340</xdr:colOff>
      <xdr:row>5</xdr:row>
      <xdr:rowOff>64697</xdr:rowOff>
    </xdr:from>
    <xdr:to>
      <xdr:col>13</xdr:col>
      <xdr:colOff>34721</xdr:colOff>
      <xdr:row>23</xdr:row>
      <xdr:rowOff>17071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0AB22EB-1C07-4B4A-B5A8-5D2EA9102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0</xdr:row>
      <xdr:rowOff>123824</xdr:rowOff>
    </xdr:from>
    <xdr:to>
      <xdr:col>13</xdr:col>
      <xdr:colOff>333375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8D33B2-70C4-4DD6-BD74-9BBF28F22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366712</xdr:colOff>
      <xdr:row>1</xdr:row>
      <xdr:rowOff>76200</xdr:rowOff>
    </xdr:from>
    <xdr:to>
      <xdr:col>10</xdr:col>
      <xdr:colOff>304800</xdr:colOff>
      <xdr:row>17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CD2DC1-7105-4182-9ABE-9D568B963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1</xdr:row>
      <xdr:rowOff>57149</xdr:rowOff>
    </xdr:from>
    <xdr:to>
      <xdr:col>13</xdr:col>
      <xdr:colOff>180975</xdr:colOff>
      <xdr:row>18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B44C2F-2184-4640-9752-7470501ED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4</xdr:row>
      <xdr:rowOff>119062</xdr:rowOff>
    </xdr:from>
    <xdr:to>
      <xdr:col>12</xdr:col>
      <xdr:colOff>581025</xdr:colOff>
      <xdr:row>19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8845C9-5A24-4C26-9730-A325F6F31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139699</xdr:colOff>
      <xdr:row>20</xdr:row>
      <xdr:rowOff>35984</xdr:rowOff>
    </xdr:from>
    <xdr:to>
      <xdr:col>16</xdr:col>
      <xdr:colOff>387349</xdr:colOff>
      <xdr:row>37</xdr:row>
      <xdr:rowOff>59267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6D5CA8-C7D0-463E-BBC2-B02CC3D18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142875</xdr:colOff>
      <xdr:row>13</xdr:row>
      <xdr:rowOff>47625</xdr:rowOff>
    </xdr:from>
    <xdr:to>
      <xdr:col>1</xdr:col>
      <xdr:colOff>581025</xdr:colOff>
      <xdr:row>13</xdr:row>
      <xdr:rowOff>460974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097EE1A7-4DF9-4480-8748-5A5CF4F8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028700"/>
          <a:ext cx="438150" cy="413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14</xdr:row>
      <xdr:rowOff>28575</xdr:rowOff>
    </xdr:from>
    <xdr:to>
      <xdr:col>1</xdr:col>
      <xdr:colOff>619125</xdr:colOff>
      <xdr:row>14</xdr:row>
      <xdr:rowOff>467954</xdr:rowOff>
    </xdr:to>
    <xdr:pic>
      <xdr:nvPicPr>
        <xdr:cNvPr id="4" name="8 Imagen">
          <a:extLst>
            <a:ext uri="{FF2B5EF4-FFF2-40B4-BE49-F238E27FC236}">
              <a16:creationId xmlns:a16="http://schemas.microsoft.com/office/drawing/2014/main" id="{D6594B5F-055E-4731-8FA0-9E85FE653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504950"/>
          <a:ext cx="495300" cy="439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16</xdr:row>
      <xdr:rowOff>38100</xdr:rowOff>
    </xdr:from>
    <xdr:to>
      <xdr:col>1</xdr:col>
      <xdr:colOff>638175</xdr:colOff>
      <xdr:row>16</xdr:row>
      <xdr:rowOff>438151</xdr:rowOff>
    </xdr:to>
    <xdr:pic>
      <xdr:nvPicPr>
        <xdr:cNvPr id="5" name="11 Imagen">
          <a:extLst>
            <a:ext uri="{FF2B5EF4-FFF2-40B4-BE49-F238E27FC236}">
              <a16:creationId xmlns:a16="http://schemas.microsoft.com/office/drawing/2014/main" id="{7FFBBC01-476C-43DA-A3EF-B4235ED9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2505075"/>
          <a:ext cx="571500" cy="400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17</xdr:row>
      <xdr:rowOff>57150</xdr:rowOff>
    </xdr:from>
    <xdr:to>
      <xdr:col>1</xdr:col>
      <xdr:colOff>706187</xdr:colOff>
      <xdr:row>17</xdr:row>
      <xdr:rowOff>438150</xdr:rowOff>
    </xdr:to>
    <xdr:pic>
      <xdr:nvPicPr>
        <xdr:cNvPr id="6" name="12 Imagen">
          <a:extLst>
            <a:ext uri="{FF2B5EF4-FFF2-40B4-BE49-F238E27FC236}">
              <a16:creationId xmlns:a16="http://schemas.microsoft.com/office/drawing/2014/main" id="{EECE6A21-90CA-4A4C-93CA-BB7C5CE1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019425"/>
          <a:ext cx="591887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15</xdr:row>
      <xdr:rowOff>28575</xdr:rowOff>
    </xdr:from>
    <xdr:to>
      <xdr:col>1</xdr:col>
      <xdr:colOff>676275</xdr:colOff>
      <xdr:row>15</xdr:row>
      <xdr:rowOff>477445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96B1084-93E6-4FAC-A571-E63ECB3B7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7250" y="2000250"/>
          <a:ext cx="581025" cy="44887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2</xdr:row>
      <xdr:rowOff>161925</xdr:rowOff>
    </xdr:from>
    <xdr:to>
      <xdr:col>24</xdr:col>
      <xdr:colOff>628650</xdr:colOff>
      <xdr:row>19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3E7022-A6C0-45B9-A21A-FB84CFE3A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</xdr:row>
      <xdr:rowOff>4762</xdr:rowOff>
    </xdr:from>
    <xdr:to>
      <xdr:col>10</xdr:col>
      <xdr:colOff>285750</xdr:colOff>
      <xdr:row>16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B64DD9-B39A-4281-9686-A5B4E6ADF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1</xdr:row>
      <xdr:rowOff>38100</xdr:rowOff>
    </xdr:from>
    <xdr:to>
      <xdr:col>8</xdr:col>
      <xdr:colOff>457200</xdr:colOff>
      <xdr:row>16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1561AD-789C-499E-9505-9EF340D76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18</xdr:row>
      <xdr:rowOff>66675</xdr:rowOff>
    </xdr:from>
    <xdr:to>
      <xdr:col>4</xdr:col>
      <xdr:colOff>714375</xdr:colOff>
      <xdr:row>35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DD7867-ED85-4426-9D94-A90C4430F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4762</xdr:rowOff>
    </xdr:from>
    <xdr:to>
      <xdr:col>5</xdr:col>
      <xdr:colOff>142875</xdr:colOff>
      <xdr:row>22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071E4D-F69D-409C-82A0-0AA50DE67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423862</xdr:colOff>
      <xdr:row>6</xdr:row>
      <xdr:rowOff>4762</xdr:rowOff>
    </xdr:from>
    <xdr:to>
      <xdr:col>10</xdr:col>
      <xdr:colOff>757237</xdr:colOff>
      <xdr:row>22</xdr:row>
      <xdr:rowOff>157162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7D10C0-0A64-437A-B533-3A4A3EABB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166687</xdr:rowOff>
    </xdr:from>
    <xdr:to>
      <xdr:col>8</xdr:col>
      <xdr:colOff>838200</xdr:colOff>
      <xdr:row>15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93DB63-FF39-4396-902A-574C36064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647700</xdr:colOff>
      <xdr:row>1</xdr:row>
      <xdr:rowOff>76199</xdr:rowOff>
    </xdr:from>
    <xdr:to>
      <xdr:col>18</xdr:col>
      <xdr:colOff>76200</xdr:colOff>
      <xdr:row>16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8E4DB9-F9EF-4B1F-81E8-3F3BC970B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708025</xdr:colOff>
      <xdr:row>4</xdr:row>
      <xdr:rowOff>101600</xdr:rowOff>
    </xdr:from>
    <xdr:to>
      <xdr:col>12</xdr:col>
      <xdr:colOff>319087</xdr:colOff>
      <xdr:row>18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FE0581-7137-47EB-B436-487424BBC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352425</xdr:colOff>
      <xdr:row>21</xdr:row>
      <xdr:rowOff>33337</xdr:rowOff>
    </xdr:from>
    <xdr:to>
      <xdr:col>7</xdr:col>
      <xdr:colOff>1076325</xdr:colOff>
      <xdr:row>35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F1A134-A184-416B-8701-DBD41383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</xdr:colOff>
      <xdr:row>3</xdr:row>
      <xdr:rowOff>66675</xdr:rowOff>
    </xdr:from>
    <xdr:to>
      <xdr:col>11</xdr:col>
      <xdr:colOff>61912</xdr:colOff>
      <xdr:row>20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BF2B40-DB6F-46B2-97F0-DF24F3A51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4</xdr:row>
      <xdr:rowOff>76200</xdr:rowOff>
    </xdr:from>
    <xdr:to>
      <xdr:col>9</xdr:col>
      <xdr:colOff>466725</xdr:colOff>
      <xdr:row>23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CE4D03-6418-4089-8712-B4D0C333E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190500</xdr:colOff>
      <xdr:row>27</xdr:row>
      <xdr:rowOff>23812</xdr:rowOff>
    </xdr:from>
    <xdr:to>
      <xdr:col>7</xdr:col>
      <xdr:colOff>400050</xdr:colOff>
      <xdr:row>41</xdr:row>
      <xdr:rowOff>100012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3277A8-7432-4080-9A97-10F788C2A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</xdr:row>
      <xdr:rowOff>19050</xdr:rowOff>
    </xdr:from>
    <xdr:to>
      <xdr:col>10</xdr:col>
      <xdr:colOff>847725</xdr:colOff>
      <xdr:row>15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70C1FC-42E1-4F6C-9B22-79041AAC6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</xdr:colOff>
      <xdr:row>17</xdr:row>
      <xdr:rowOff>42862</xdr:rowOff>
    </xdr:from>
    <xdr:to>
      <xdr:col>7</xdr:col>
      <xdr:colOff>809625</xdr:colOff>
      <xdr:row>31</xdr:row>
      <xdr:rowOff>119062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231B77-838A-4ABC-A312-99892147C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933450</xdr:colOff>
      <xdr:row>17</xdr:row>
      <xdr:rowOff>47625</xdr:rowOff>
    </xdr:from>
    <xdr:to>
      <xdr:col>12</xdr:col>
      <xdr:colOff>752475</xdr:colOff>
      <xdr:row>31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6669D61-6028-452F-A09C-2CABE5BB8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290512</xdr:colOff>
      <xdr:row>2</xdr:row>
      <xdr:rowOff>71437</xdr:rowOff>
    </xdr:from>
    <xdr:to>
      <xdr:col>7</xdr:col>
      <xdr:colOff>633412</xdr:colOff>
      <xdr:row>19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6D0E50-C5E1-4D86-900B-D08308AA6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576262</xdr:colOff>
      <xdr:row>4</xdr:row>
      <xdr:rowOff>85725</xdr:rowOff>
    </xdr:from>
    <xdr:to>
      <xdr:col>10</xdr:col>
      <xdr:colOff>147637</xdr:colOff>
      <xdr:row>21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4E1E8D-1BC2-45FD-9A2D-A2584F4E2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652462</xdr:colOff>
      <xdr:row>25</xdr:row>
      <xdr:rowOff>114300</xdr:rowOff>
    </xdr:from>
    <xdr:to>
      <xdr:col>7</xdr:col>
      <xdr:colOff>357187</xdr:colOff>
      <xdr:row>42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82790E-BC76-42FB-BDC0-11AB35199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352424</xdr:colOff>
      <xdr:row>0</xdr:row>
      <xdr:rowOff>552449</xdr:rowOff>
    </xdr:from>
    <xdr:to>
      <xdr:col>14</xdr:col>
      <xdr:colOff>314325</xdr:colOff>
      <xdr:row>17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B2B9DA-4624-41F6-9939-CB19D7B70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2</xdr:row>
      <xdr:rowOff>9525</xdr:rowOff>
    </xdr:from>
    <xdr:to>
      <xdr:col>13</xdr:col>
      <xdr:colOff>695325</xdr:colOff>
      <xdr:row>15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A3B91B-1C6F-46DF-B782-4F982A433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0</xdr:row>
      <xdr:rowOff>0</xdr:rowOff>
    </xdr:from>
    <xdr:to>
      <xdr:col>11</xdr:col>
      <xdr:colOff>552450</xdr:colOff>
      <xdr:row>14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4776BF-2F27-4761-BFD4-FEA767606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495300</xdr:colOff>
      <xdr:row>0</xdr:row>
      <xdr:rowOff>0</xdr:rowOff>
    </xdr:from>
    <xdr:to>
      <xdr:col>16</xdr:col>
      <xdr:colOff>133350</xdr:colOff>
      <xdr:row>14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A4628C-EAF2-411A-A317-86924232F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338137</xdr:colOff>
      <xdr:row>50</xdr:row>
      <xdr:rowOff>19050</xdr:rowOff>
    </xdr:from>
    <xdr:to>
      <xdr:col>4</xdr:col>
      <xdr:colOff>1633537</xdr:colOff>
      <xdr:row>62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8379105-205A-4F59-A142-1A9014878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16</xdr:row>
      <xdr:rowOff>57149</xdr:rowOff>
    </xdr:from>
    <xdr:to>
      <xdr:col>7</xdr:col>
      <xdr:colOff>409575</xdr:colOff>
      <xdr:row>31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503ADE-0305-49C0-BD3F-DEF9959BA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lga.cortes\Documents\Reportes%20de%20industria\2018\Info%20postal\Consolidado\f1_2_Ingresos%20y%20env&#237;os%20correo%202017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lga.cortes\Documents\Reportes%20de%20industria\2018\Info%20postal\Consolidado\f1_1_Ingresos%20y%20envios%20mensajeria%202017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ga Patricia Cortés Díaz" refreshedDate="43220.387803472222" createdVersion="6" refreshedVersion="6" minRefreshableVersion="3" recordCount="402" xr:uid="{B688BEE1-9A59-4284-8FEF-6AAEF7EBA227}">
  <cacheSource type="worksheet">
    <worksheetSource ref="A1:N403" sheet="Exportar Hoja de Trabajo" r:id="rId2"/>
  </cacheSource>
  <cacheFields count="14">
    <cacheField name="DESC_EMPRESA" numFmtId="0">
      <sharedItems count="1">
        <s v="SERVICIOS POSTALES NACIONALES S.A."/>
      </sharedItems>
    </cacheField>
    <cacheField name="PERIODO" numFmtId="0">
      <sharedItems count="3">
        <s v="2T-2017"/>
        <s v="3T-2017"/>
        <s v="4T-2017"/>
      </sharedItems>
    </cacheField>
    <cacheField name="ANNO" numFmtId="0">
      <sharedItems containsSemiMixedTypes="0" containsString="0" containsNumber="1" containsInteger="1" minValue="2017" maxValue="2017" count="1">
        <n v="2017"/>
      </sharedItems>
    </cacheField>
    <cacheField name="TRIMESTRE" numFmtId="0">
      <sharedItems containsSemiMixedTypes="0" containsString="0" containsNumber="1" containsInteger="1" minValue="2" maxValue="4"/>
    </cacheField>
    <cacheField name="MES_DEL_TRIMESTRE" numFmtId="0">
      <sharedItems containsSemiMixedTypes="0" containsString="0" containsNumber="1" containsInteger="1" minValue="1" maxValue="3"/>
    </cacheField>
    <cacheField name="DESC_TIPO_SERVICIO_CORREO" numFmtId="0">
      <sharedItems count="2">
        <s v="Correspondencia"/>
        <s v="Encomienda"/>
      </sharedItems>
    </cacheField>
    <cacheField name="DESC_TIPO_SERVICIO_CORREO_1" numFmtId="0">
      <sharedItems count="2">
        <s v="Correo certificado"/>
        <s v="Correo"/>
      </sharedItems>
    </cacheField>
    <cacheField name="DESC_TIPO_ENVIO" numFmtId="0">
      <sharedItems count="2">
        <s v="Envíos individuales"/>
        <s v="Envíos masivos"/>
      </sharedItems>
    </cacheField>
    <cacheField name="DESC_AMBITO" numFmtId="0">
      <sharedItems count="4">
        <s v="Nacional"/>
        <s v="Internacional de salida"/>
        <s v="Internacional de entrada"/>
        <s v="Local"/>
      </sharedItems>
    </cacheField>
    <cacheField name="DESC_RANGO_PESO_ENVIO" numFmtId="0">
      <sharedItems count="7">
        <s v="Mayor a 200g y hasta 1Kg"/>
        <s v="Mayor a 1Kg y hasta 2Kg"/>
        <s v="Mayor a 2Kg y hasta 3Kg"/>
        <s v="Mayor a 3Kg y hasta 4Kg"/>
        <s v="Mayor a 4Kg y hasta 5Kg"/>
        <s v="Mayor a 5Kg y hasta 30Kg"/>
        <s v="Hasta 200g"/>
      </sharedItems>
    </cacheField>
    <cacheField name="NUMERO_TOTAL_ENVIOS" numFmtId="170">
      <sharedItems containsSemiMixedTypes="0" containsString="0" containsNumber="1" minValue="1" maxValue="6731964"/>
    </cacheField>
    <cacheField name="PESO_TOTAL_ENVIOS" numFmtId="43">
      <sharedItems containsSemiMixedTypes="0" containsString="0" containsNumber="1" minValue="3.13" maxValue="1603375.69"/>
    </cacheField>
    <cacheField name="INGRESOS" numFmtId="43">
      <sharedItems containsSemiMixedTypes="0" containsString="0" containsNumber="1" minValue="15891.66" maxValue="21953761456"/>
    </cacheField>
    <cacheField name="TARIFA" numFmtId="43">
      <sharedItems containsSemiMixedTypes="0" containsString="0" containsNumber="1" minValue="1263.5470175438595" maxValue="20542.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ga Patricia Cortés Díaz" refreshedDate="43220.751218865742" createdVersion="6" refreshedVersion="6" minRefreshableVersion="3" recordCount="7105" xr:uid="{D6AAB9AA-5075-4B33-A62E-44C498CA0ADE}">
  <cacheSource type="worksheet">
    <worksheetSource ref="A1:L7106" sheet="Datos" r:id="rId2"/>
  </cacheSource>
  <cacheFields count="12">
    <cacheField name="DESC_EMPRESA" numFmtId="0">
      <sharedItems/>
    </cacheField>
    <cacheField name="ANNO" numFmtId="0">
      <sharedItems containsSemiMixedTypes="0" containsString="0" containsNumber="1" containsInteger="1" minValue="2017" maxValue="2017" count="1">
        <n v="2017"/>
      </sharedItems>
    </cacheField>
    <cacheField name="PERIODO" numFmtId="0">
      <sharedItems count="3">
        <s v="2T-2017"/>
        <s v="3T-2017"/>
        <s v="4T-2017"/>
      </sharedItems>
    </cacheField>
    <cacheField name="TRIMESTRE" numFmtId="0">
      <sharedItems containsSemiMixedTypes="0" containsString="0" containsNumber="1" containsInteger="1" minValue="2" maxValue="4"/>
    </cacheField>
    <cacheField name="MES_DEL_TRIMESTRE" numFmtId="0">
      <sharedItems containsSemiMixedTypes="0" containsString="0" containsNumber="1" containsInteger="1" minValue="1" maxValue="3"/>
    </cacheField>
    <cacheField name="DESC_ENVIO" numFmtId="0">
      <sharedItems count="4">
        <s v="Envíos individuales"/>
        <s v="Envíos masivos"/>
        <s v="Envío individual" u="1"/>
        <s v="Envío masivo" u="1"/>
      </sharedItems>
    </cacheField>
    <cacheField name="DESC_AMBITO" numFmtId="0">
      <sharedItems count="4">
        <s v="Internacional de salida"/>
        <s v="Local"/>
        <s v="Nacional"/>
        <s v="Internacional de entrada"/>
      </sharedItems>
    </cacheField>
    <cacheField name="DESC_RANGO_PESO_ENVIO" numFmtId="0">
      <sharedItems count="5">
        <s v="Hasta 1 Kg"/>
        <s v="Entre 1 Kg y 2 Kg"/>
        <s v="Entre 2 Kg y 3 Kg"/>
        <s v="Entre 3 Kg y 4 Kg"/>
        <s v="Entre 4 Kg y 5 Kg"/>
      </sharedItems>
    </cacheField>
    <cacheField name="NUMERO_TOTAL_ENVIOS" numFmtId="0">
      <sharedItems containsSemiMixedTypes="0" containsString="0" containsNumber="1" minValue="1" maxValue="6428816.2300000004"/>
    </cacheField>
    <cacheField name="PESO_TOTAL_ENVIOS" numFmtId="0">
      <sharedItems containsSemiMixedTypes="0" containsString="0" containsNumber="1" minValue="0.01" maxValue="218068000"/>
    </cacheField>
    <cacheField name="INGRESOS" numFmtId="43">
      <sharedItems containsSemiMixedTypes="0" containsString="0" containsNumber="1" minValue="45" maxValue="65926950000"/>
    </cacheField>
    <cacheField name="TARIFA" numFmtId="43">
      <sharedItems containsSemiMixedTypes="0" containsString="0" containsNumber="1" minValue="4.1152263374485596" maxValue="34263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2">
  <r>
    <x v="0"/>
    <x v="0"/>
    <x v="0"/>
    <n v="2"/>
    <n v="2"/>
    <x v="0"/>
    <x v="0"/>
    <x v="0"/>
    <x v="0"/>
    <x v="0"/>
    <n v="911831"/>
    <n v="218913.1"/>
    <n v="2637419942"/>
    <n v="2892.4438212782852"/>
  </r>
  <r>
    <x v="0"/>
    <x v="0"/>
    <x v="0"/>
    <n v="2"/>
    <n v="2"/>
    <x v="0"/>
    <x v="0"/>
    <x v="0"/>
    <x v="0"/>
    <x v="1"/>
    <n v="12058.5"/>
    <n v="21026.26"/>
    <n v="34878533.82"/>
    <n v="2892.4438213708172"/>
  </r>
  <r>
    <x v="0"/>
    <x v="0"/>
    <x v="0"/>
    <n v="2"/>
    <n v="2"/>
    <x v="0"/>
    <x v="0"/>
    <x v="0"/>
    <x v="1"/>
    <x v="0"/>
    <n v="3898"/>
    <n v="706.23"/>
    <n v="11274746.02"/>
    <n v="2892.4438224730629"/>
  </r>
  <r>
    <x v="0"/>
    <x v="0"/>
    <x v="0"/>
    <n v="2"/>
    <n v="2"/>
    <x v="0"/>
    <x v="0"/>
    <x v="0"/>
    <x v="1"/>
    <x v="1"/>
    <n v="166"/>
    <n v="249.57"/>
    <n v="480145.67"/>
    <n v="2892.4437951807226"/>
  </r>
  <r>
    <x v="0"/>
    <x v="0"/>
    <x v="0"/>
    <n v="2"/>
    <n v="2"/>
    <x v="0"/>
    <x v="0"/>
    <x v="0"/>
    <x v="2"/>
    <x v="0"/>
    <n v="71586"/>
    <n v="5529.02"/>
    <n v="207058483.40000001"/>
    <n v="2892.4438214175957"/>
  </r>
  <r>
    <x v="0"/>
    <x v="0"/>
    <x v="0"/>
    <n v="2"/>
    <n v="2"/>
    <x v="0"/>
    <x v="0"/>
    <x v="0"/>
    <x v="2"/>
    <x v="1"/>
    <n v="21"/>
    <n v="28.16"/>
    <n v="60741.32"/>
    <n v="2892.4438095238097"/>
  </r>
  <r>
    <x v="0"/>
    <x v="0"/>
    <x v="0"/>
    <n v="2"/>
    <n v="3"/>
    <x v="0"/>
    <x v="1"/>
    <x v="0"/>
    <x v="3"/>
    <x v="0"/>
    <n v="165030"/>
    <n v="7274"/>
    <n v="208523170.59999999"/>
    <n v="1263.5470556868447"/>
  </r>
  <r>
    <x v="0"/>
    <x v="0"/>
    <x v="0"/>
    <n v="2"/>
    <n v="3"/>
    <x v="0"/>
    <x v="1"/>
    <x v="0"/>
    <x v="3"/>
    <x v="1"/>
    <n v="2536"/>
    <n v="3601.1"/>
    <n v="3204355.33"/>
    <n v="1263.5470544164039"/>
  </r>
  <r>
    <x v="0"/>
    <x v="0"/>
    <x v="0"/>
    <n v="2"/>
    <n v="3"/>
    <x v="0"/>
    <x v="1"/>
    <x v="0"/>
    <x v="0"/>
    <x v="0"/>
    <n v="259011"/>
    <n v="54030.6"/>
    <n v="327272586.39999998"/>
    <n v="1263.5470555304601"/>
  </r>
  <r>
    <x v="0"/>
    <x v="0"/>
    <x v="0"/>
    <n v="2"/>
    <n v="3"/>
    <x v="0"/>
    <x v="1"/>
    <x v="0"/>
    <x v="0"/>
    <x v="1"/>
    <n v="12627.5"/>
    <n v="17069.52"/>
    <n v="15955440.439999999"/>
    <n v="1263.5470552365869"/>
  </r>
  <r>
    <x v="0"/>
    <x v="0"/>
    <x v="0"/>
    <n v="2"/>
    <n v="3"/>
    <x v="0"/>
    <x v="1"/>
    <x v="0"/>
    <x v="1"/>
    <x v="0"/>
    <n v="3080"/>
    <n v="725.63"/>
    <n v="3891724.93"/>
    <n v="1263.5470551948054"/>
  </r>
  <r>
    <x v="0"/>
    <x v="0"/>
    <x v="0"/>
    <n v="2"/>
    <n v="3"/>
    <x v="0"/>
    <x v="1"/>
    <x v="0"/>
    <x v="1"/>
    <x v="1"/>
    <n v="516"/>
    <n v="781.02"/>
    <n v="651990.28"/>
    <n v="1263.547054263566"/>
  </r>
  <r>
    <x v="0"/>
    <x v="0"/>
    <x v="0"/>
    <n v="2"/>
    <n v="3"/>
    <x v="0"/>
    <x v="1"/>
    <x v="0"/>
    <x v="2"/>
    <x v="0"/>
    <n v="133821"/>
    <n v="24598.47"/>
    <n v="169089130.5"/>
    <n v="1263.5470553948933"/>
  </r>
  <r>
    <x v="0"/>
    <x v="0"/>
    <x v="0"/>
    <n v="2"/>
    <n v="3"/>
    <x v="0"/>
    <x v="1"/>
    <x v="0"/>
    <x v="2"/>
    <x v="1"/>
    <n v="7585"/>
    <n v="10615.52"/>
    <n v="9584004.4199999999"/>
    <n v="1263.5470560316414"/>
  </r>
  <r>
    <x v="0"/>
    <x v="0"/>
    <x v="0"/>
    <n v="2"/>
    <n v="3"/>
    <x v="0"/>
    <x v="1"/>
    <x v="1"/>
    <x v="3"/>
    <x v="0"/>
    <n v="604930"/>
    <n v="74200.12"/>
    <n v="764357520.29999995"/>
    <n v="1263.5470555270856"/>
  </r>
  <r>
    <x v="0"/>
    <x v="0"/>
    <x v="0"/>
    <n v="2"/>
    <n v="3"/>
    <x v="0"/>
    <x v="1"/>
    <x v="1"/>
    <x v="3"/>
    <x v="1"/>
    <n v="57"/>
    <n v="114"/>
    <n v="72022.179999999993"/>
    <n v="1263.5470175438595"/>
  </r>
  <r>
    <x v="0"/>
    <x v="0"/>
    <x v="0"/>
    <n v="2"/>
    <n v="3"/>
    <x v="0"/>
    <x v="1"/>
    <x v="1"/>
    <x v="0"/>
    <x v="0"/>
    <n v="6731964"/>
    <n v="1603375.69"/>
    <n v="8506153290"/>
    <n v="1263.5470555101008"/>
  </r>
  <r>
    <x v="0"/>
    <x v="0"/>
    <x v="0"/>
    <n v="2"/>
    <n v="3"/>
    <x v="0"/>
    <x v="1"/>
    <x v="1"/>
    <x v="0"/>
    <x v="1"/>
    <n v="278"/>
    <n v="556"/>
    <n v="351266.08"/>
    <n v="1263.5470503597123"/>
  </r>
  <r>
    <x v="0"/>
    <x v="0"/>
    <x v="0"/>
    <n v="2"/>
    <n v="3"/>
    <x v="1"/>
    <x v="1"/>
    <x v="0"/>
    <x v="3"/>
    <x v="2"/>
    <n v="1582"/>
    <n v="4429.1400000000003"/>
    <n v="13566931.050000001"/>
    <n v="8575.8097661188367"/>
  </r>
  <r>
    <x v="0"/>
    <x v="0"/>
    <x v="0"/>
    <n v="2"/>
    <n v="3"/>
    <x v="1"/>
    <x v="1"/>
    <x v="0"/>
    <x v="3"/>
    <x v="3"/>
    <n v="415"/>
    <n v="1441.54"/>
    <n v="3558961.05"/>
    <n v="8575.8097590361449"/>
  </r>
  <r>
    <x v="0"/>
    <x v="0"/>
    <x v="0"/>
    <n v="2"/>
    <n v="3"/>
    <x v="1"/>
    <x v="1"/>
    <x v="0"/>
    <x v="3"/>
    <x v="4"/>
    <n v="375"/>
    <n v="1757.42"/>
    <n v="3215928.66"/>
    <n v="8575.8097600000001"/>
  </r>
  <r>
    <x v="0"/>
    <x v="0"/>
    <x v="0"/>
    <n v="2"/>
    <n v="3"/>
    <x v="1"/>
    <x v="1"/>
    <x v="0"/>
    <x v="3"/>
    <x v="5"/>
    <n v="3125"/>
    <n v="47788.71"/>
    <n v="26799405.530000001"/>
    <n v="8575.8097696000004"/>
  </r>
  <r>
    <x v="0"/>
    <x v="0"/>
    <x v="0"/>
    <n v="2"/>
    <n v="3"/>
    <x v="1"/>
    <x v="1"/>
    <x v="0"/>
    <x v="0"/>
    <x v="2"/>
    <n v="7889"/>
    <n v="21305.16"/>
    <n v="67654563.260000005"/>
    <n v="8575.8097680314368"/>
  </r>
  <r>
    <x v="0"/>
    <x v="0"/>
    <x v="0"/>
    <n v="2"/>
    <n v="3"/>
    <x v="1"/>
    <x v="1"/>
    <x v="0"/>
    <x v="0"/>
    <x v="3"/>
    <n v="2638"/>
    <n v="9294.33"/>
    <n v="22622986.170000002"/>
    <n v="8575.8097687642166"/>
  </r>
  <r>
    <x v="0"/>
    <x v="0"/>
    <x v="0"/>
    <n v="2"/>
    <n v="3"/>
    <x v="1"/>
    <x v="1"/>
    <x v="0"/>
    <x v="0"/>
    <x v="4"/>
    <n v="2751"/>
    <n v="12971.88"/>
    <n v="23592052.670000002"/>
    <n v="8575.8097673573247"/>
  </r>
  <r>
    <x v="0"/>
    <x v="0"/>
    <x v="0"/>
    <n v="2"/>
    <n v="3"/>
    <x v="1"/>
    <x v="1"/>
    <x v="0"/>
    <x v="0"/>
    <x v="5"/>
    <n v="40679"/>
    <n v="760612.69"/>
    <n v="348855365.60000002"/>
    <n v="8575.809769168367"/>
  </r>
  <r>
    <x v="0"/>
    <x v="0"/>
    <x v="0"/>
    <n v="2"/>
    <n v="3"/>
    <x v="1"/>
    <x v="1"/>
    <x v="0"/>
    <x v="1"/>
    <x v="2"/>
    <n v="365"/>
    <n v="927.03"/>
    <n v="3130170.57"/>
    <n v="8575.8097808219172"/>
  </r>
  <r>
    <x v="0"/>
    <x v="0"/>
    <x v="0"/>
    <n v="2"/>
    <n v="3"/>
    <x v="1"/>
    <x v="1"/>
    <x v="0"/>
    <x v="1"/>
    <x v="3"/>
    <n v="248"/>
    <n v="867.52"/>
    <n v="2126800.8199999998"/>
    <n v="8575.8097580645153"/>
  </r>
  <r>
    <x v="0"/>
    <x v="0"/>
    <x v="0"/>
    <n v="2"/>
    <n v="3"/>
    <x v="1"/>
    <x v="1"/>
    <x v="0"/>
    <x v="1"/>
    <x v="4"/>
    <n v="140"/>
    <n v="631.05999999999995"/>
    <n v="1200613.3700000001"/>
    <n v="8575.8097857142857"/>
  </r>
  <r>
    <x v="0"/>
    <x v="0"/>
    <x v="0"/>
    <n v="2"/>
    <n v="3"/>
    <x v="1"/>
    <x v="1"/>
    <x v="0"/>
    <x v="1"/>
    <x v="5"/>
    <n v="1278"/>
    <n v="17340.54"/>
    <n v="10959884.880000001"/>
    <n v="8575.8097652582164"/>
  </r>
  <r>
    <x v="0"/>
    <x v="0"/>
    <x v="0"/>
    <n v="2"/>
    <n v="3"/>
    <x v="1"/>
    <x v="1"/>
    <x v="0"/>
    <x v="2"/>
    <x v="2"/>
    <n v="1984"/>
    <n v="4838.2700000000004"/>
    <n v="17014406.579999998"/>
    <n v="8575.80976814516"/>
  </r>
  <r>
    <x v="0"/>
    <x v="0"/>
    <x v="0"/>
    <n v="2"/>
    <n v="3"/>
    <x v="1"/>
    <x v="1"/>
    <x v="0"/>
    <x v="2"/>
    <x v="3"/>
    <n v="966"/>
    <n v="3346.68"/>
    <n v="8284232.2400000002"/>
    <n v="8575.809772256729"/>
  </r>
  <r>
    <x v="0"/>
    <x v="0"/>
    <x v="0"/>
    <n v="2"/>
    <n v="3"/>
    <x v="1"/>
    <x v="1"/>
    <x v="0"/>
    <x v="2"/>
    <x v="4"/>
    <n v="696"/>
    <n v="3137.55"/>
    <n v="5968763.5999999996"/>
    <n v="8575.8097701149418"/>
  </r>
  <r>
    <x v="0"/>
    <x v="0"/>
    <x v="0"/>
    <n v="2"/>
    <n v="3"/>
    <x v="1"/>
    <x v="1"/>
    <x v="0"/>
    <x v="2"/>
    <x v="5"/>
    <n v="3112"/>
    <n v="37899.01"/>
    <n v="26687920"/>
    <n v="8575.8097686375313"/>
  </r>
  <r>
    <x v="0"/>
    <x v="0"/>
    <x v="0"/>
    <n v="2"/>
    <n v="3"/>
    <x v="0"/>
    <x v="0"/>
    <x v="0"/>
    <x v="3"/>
    <x v="0"/>
    <n v="749757"/>
    <n v="163373.01"/>
    <n v="2288091161"/>
    <n v="3051.7769904115598"/>
  </r>
  <r>
    <x v="0"/>
    <x v="0"/>
    <x v="0"/>
    <n v="2"/>
    <n v="3"/>
    <x v="0"/>
    <x v="0"/>
    <x v="0"/>
    <x v="3"/>
    <x v="1"/>
    <n v="4034"/>
    <n v="7644.84"/>
    <n v="12310868.380000001"/>
    <n v="3051.7769905800697"/>
  </r>
  <r>
    <x v="0"/>
    <x v="0"/>
    <x v="0"/>
    <n v="2"/>
    <n v="3"/>
    <x v="0"/>
    <x v="0"/>
    <x v="0"/>
    <x v="0"/>
    <x v="0"/>
    <n v="883301"/>
    <n v="211575.94"/>
    <n v="2695637667"/>
    <n v="3051.7769899501982"/>
  </r>
  <r>
    <x v="0"/>
    <x v="0"/>
    <x v="0"/>
    <n v="2"/>
    <n v="3"/>
    <x v="0"/>
    <x v="0"/>
    <x v="0"/>
    <x v="0"/>
    <x v="1"/>
    <n v="9382.5"/>
    <n v="15621.65"/>
    <n v="28633297.609999999"/>
    <n v="3051.7769901412203"/>
  </r>
  <r>
    <x v="0"/>
    <x v="0"/>
    <x v="0"/>
    <n v="2"/>
    <n v="3"/>
    <x v="0"/>
    <x v="0"/>
    <x v="0"/>
    <x v="1"/>
    <x v="0"/>
    <n v="3253"/>
    <n v="600.69000000000005"/>
    <n v="9927430.5500000007"/>
    <n v="3051.7769904703355"/>
  </r>
  <r>
    <x v="0"/>
    <x v="0"/>
    <x v="0"/>
    <n v="2"/>
    <n v="3"/>
    <x v="0"/>
    <x v="0"/>
    <x v="0"/>
    <x v="1"/>
    <x v="1"/>
    <n v="103"/>
    <n v="151.49"/>
    <n v="314333.03000000003"/>
    <n v="3051.7769902912623"/>
  </r>
  <r>
    <x v="0"/>
    <x v="0"/>
    <x v="0"/>
    <n v="2"/>
    <n v="3"/>
    <x v="0"/>
    <x v="0"/>
    <x v="0"/>
    <x v="2"/>
    <x v="0"/>
    <n v="95300"/>
    <n v="4340.67"/>
    <n v="290834347.19999999"/>
    <n v="3051.7769905561386"/>
  </r>
  <r>
    <x v="0"/>
    <x v="0"/>
    <x v="0"/>
    <n v="2"/>
    <n v="3"/>
    <x v="0"/>
    <x v="0"/>
    <x v="0"/>
    <x v="2"/>
    <x v="1"/>
    <n v="19"/>
    <n v="26.28"/>
    <n v="57983.76"/>
    <n v="3051.7768421052633"/>
  </r>
  <r>
    <x v="0"/>
    <x v="0"/>
    <x v="0"/>
    <n v="2"/>
    <n v="1"/>
    <x v="0"/>
    <x v="1"/>
    <x v="0"/>
    <x v="3"/>
    <x v="0"/>
    <n v="150508"/>
    <n v="29591.07"/>
    <n v="584174115.10000002"/>
    <n v="3881.3492644909243"/>
  </r>
  <r>
    <x v="0"/>
    <x v="0"/>
    <x v="0"/>
    <n v="2"/>
    <n v="1"/>
    <x v="0"/>
    <x v="1"/>
    <x v="0"/>
    <x v="3"/>
    <x v="1"/>
    <n v="2343"/>
    <n v="2877.03"/>
    <n v="9094001.3300000001"/>
    <n v="3881.349265898421"/>
  </r>
  <r>
    <x v="0"/>
    <x v="0"/>
    <x v="0"/>
    <n v="2"/>
    <n v="1"/>
    <x v="0"/>
    <x v="1"/>
    <x v="0"/>
    <x v="0"/>
    <x v="0"/>
    <n v="186681"/>
    <n v="34235.17"/>
    <n v="724574162"/>
    <n v="3881.3492642529236"/>
  </r>
  <r>
    <x v="0"/>
    <x v="0"/>
    <x v="0"/>
    <n v="2"/>
    <n v="1"/>
    <x v="0"/>
    <x v="1"/>
    <x v="0"/>
    <x v="0"/>
    <x v="1"/>
    <n v="11026.5"/>
    <n v="14280.25"/>
    <n v="42797697.670000002"/>
    <n v="3881.3492649526142"/>
  </r>
  <r>
    <x v="0"/>
    <x v="0"/>
    <x v="0"/>
    <n v="2"/>
    <n v="1"/>
    <x v="0"/>
    <x v="1"/>
    <x v="0"/>
    <x v="1"/>
    <x v="0"/>
    <n v="3043"/>
    <n v="713.65"/>
    <n v="11810945.810000001"/>
    <n v="3881.349263884325"/>
  </r>
  <r>
    <x v="0"/>
    <x v="0"/>
    <x v="0"/>
    <n v="2"/>
    <n v="1"/>
    <x v="0"/>
    <x v="1"/>
    <x v="0"/>
    <x v="1"/>
    <x v="1"/>
    <n v="498"/>
    <n v="759.52"/>
    <n v="1932911.93"/>
    <n v="3881.3492570281123"/>
  </r>
  <r>
    <x v="0"/>
    <x v="0"/>
    <x v="0"/>
    <n v="2"/>
    <n v="1"/>
    <x v="0"/>
    <x v="1"/>
    <x v="0"/>
    <x v="2"/>
    <x v="0"/>
    <n v="118368"/>
    <n v="23163.58"/>
    <n v="459427549.69999999"/>
    <n v="3881.349264159232"/>
  </r>
  <r>
    <x v="0"/>
    <x v="0"/>
    <x v="0"/>
    <n v="2"/>
    <n v="1"/>
    <x v="0"/>
    <x v="1"/>
    <x v="0"/>
    <x v="2"/>
    <x v="1"/>
    <n v="6899"/>
    <n v="9746.5300000000007"/>
    <n v="26777428.579999998"/>
    <n v="3881.3492651108854"/>
  </r>
  <r>
    <x v="0"/>
    <x v="0"/>
    <x v="0"/>
    <n v="2"/>
    <n v="1"/>
    <x v="0"/>
    <x v="1"/>
    <x v="1"/>
    <x v="3"/>
    <x v="0"/>
    <n v="394557"/>
    <n v="11285.3"/>
    <n v="1531413522"/>
    <n v="3881.3492651251909"/>
  </r>
  <r>
    <x v="0"/>
    <x v="0"/>
    <x v="0"/>
    <n v="2"/>
    <n v="1"/>
    <x v="0"/>
    <x v="1"/>
    <x v="1"/>
    <x v="0"/>
    <x v="0"/>
    <n v="5656219"/>
    <n v="1278905.9099999999"/>
    <n v="21953761456"/>
    <n v="3881.3492645882347"/>
  </r>
  <r>
    <x v="0"/>
    <x v="0"/>
    <x v="0"/>
    <n v="2"/>
    <n v="1"/>
    <x v="1"/>
    <x v="1"/>
    <x v="0"/>
    <x v="3"/>
    <x v="2"/>
    <n v="572"/>
    <n v="1477.03"/>
    <n v="9751812.0500000007"/>
    <n v="17048.622465034965"/>
  </r>
  <r>
    <x v="0"/>
    <x v="0"/>
    <x v="0"/>
    <n v="2"/>
    <n v="1"/>
    <x v="1"/>
    <x v="1"/>
    <x v="0"/>
    <x v="3"/>
    <x v="3"/>
    <n v="407"/>
    <n v="1416.14"/>
    <n v="6938789.3399999999"/>
    <n v="17048.622457002457"/>
  </r>
  <r>
    <x v="0"/>
    <x v="0"/>
    <x v="0"/>
    <n v="2"/>
    <n v="1"/>
    <x v="1"/>
    <x v="1"/>
    <x v="0"/>
    <x v="3"/>
    <x v="4"/>
    <n v="254"/>
    <n v="1182.1300000000001"/>
    <n v="4330350.1100000003"/>
    <n v="17048.622480314963"/>
  </r>
  <r>
    <x v="0"/>
    <x v="0"/>
    <x v="0"/>
    <n v="2"/>
    <n v="1"/>
    <x v="1"/>
    <x v="1"/>
    <x v="0"/>
    <x v="3"/>
    <x v="5"/>
    <n v="2952"/>
    <n v="38388.449999999997"/>
    <n v="50327533.520000003"/>
    <n v="17048.622466124663"/>
  </r>
  <r>
    <x v="0"/>
    <x v="0"/>
    <x v="0"/>
    <n v="2"/>
    <n v="1"/>
    <x v="1"/>
    <x v="1"/>
    <x v="0"/>
    <x v="0"/>
    <x v="2"/>
    <n v="4632"/>
    <n v="11818.62"/>
    <n v="78969219.260000005"/>
    <n v="17048.622465457687"/>
  </r>
  <r>
    <x v="0"/>
    <x v="0"/>
    <x v="0"/>
    <n v="2"/>
    <n v="1"/>
    <x v="1"/>
    <x v="1"/>
    <x v="0"/>
    <x v="0"/>
    <x v="3"/>
    <n v="2400"/>
    <n v="8455.2900000000009"/>
    <n v="40916693.909999996"/>
    <n v="17048.6224625"/>
  </r>
  <r>
    <x v="0"/>
    <x v="0"/>
    <x v="0"/>
    <n v="2"/>
    <n v="1"/>
    <x v="1"/>
    <x v="1"/>
    <x v="0"/>
    <x v="0"/>
    <x v="4"/>
    <n v="2071"/>
    <n v="9815.2000000000007"/>
    <n v="35307697.119999997"/>
    <n v="17048.622462578463"/>
  </r>
  <r>
    <x v="0"/>
    <x v="0"/>
    <x v="0"/>
    <n v="2"/>
    <n v="1"/>
    <x v="1"/>
    <x v="1"/>
    <x v="0"/>
    <x v="0"/>
    <x v="5"/>
    <n v="36276"/>
    <n v="674057.1"/>
    <n v="618455828.5"/>
    <n v="17048.622463887968"/>
  </r>
  <r>
    <x v="0"/>
    <x v="0"/>
    <x v="0"/>
    <n v="2"/>
    <n v="1"/>
    <x v="1"/>
    <x v="1"/>
    <x v="0"/>
    <x v="1"/>
    <x v="2"/>
    <n v="306"/>
    <n v="777.58"/>
    <n v="5216878.47"/>
    <n v="17048.622450980391"/>
  </r>
  <r>
    <x v="0"/>
    <x v="0"/>
    <x v="0"/>
    <n v="2"/>
    <n v="1"/>
    <x v="1"/>
    <x v="1"/>
    <x v="0"/>
    <x v="1"/>
    <x v="3"/>
    <n v="208"/>
    <n v="737.74"/>
    <n v="3546113.47"/>
    <n v="17048.622451923078"/>
  </r>
  <r>
    <x v="0"/>
    <x v="0"/>
    <x v="0"/>
    <n v="2"/>
    <n v="1"/>
    <x v="1"/>
    <x v="1"/>
    <x v="0"/>
    <x v="1"/>
    <x v="4"/>
    <n v="158"/>
    <n v="709.46"/>
    <n v="2693682.35"/>
    <n v="17048.622468354431"/>
  </r>
  <r>
    <x v="0"/>
    <x v="0"/>
    <x v="0"/>
    <n v="2"/>
    <n v="1"/>
    <x v="1"/>
    <x v="1"/>
    <x v="0"/>
    <x v="1"/>
    <x v="5"/>
    <n v="1059"/>
    <n v="13982.94"/>
    <n v="18054491.190000001"/>
    <n v="17048.622464589236"/>
  </r>
  <r>
    <x v="0"/>
    <x v="0"/>
    <x v="0"/>
    <n v="2"/>
    <n v="1"/>
    <x v="1"/>
    <x v="1"/>
    <x v="0"/>
    <x v="2"/>
    <x v="2"/>
    <n v="2003"/>
    <n v="4916.8"/>
    <n v="34148390.799999997"/>
    <n v="17048.622466300549"/>
  </r>
  <r>
    <x v="0"/>
    <x v="0"/>
    <x v="0"/>
    <n v="2"/>
    <n v="1"/>
    <x v="1"/>
    <x v="1"/>
    <x v="0"/>
    <x v="2"/>
    <x v="3"/>
    <n v="1018"/>
    <n v="3550.28"/>
    <n v="17355497.670000002"/>
    <n v="17048.622465618861"/>
  </r>
  <r>
    <x v="0"/>
    <x v="0"/>
    <x v="0"/>
    <n v="2"/>
    <n v="1"/>
    <x v="1"/>
    <x v="1"/>
    <x v="0"/>
    <x v="2"/>
    <x v="4"/>
    <n v="2619"/>
    <n v="12755.72"/>
    <n v="44650342.229999997"/>
    <n v="17048.622462772048"/>
  </r>
  <r>
    <x v="0"/>
    <x v="0"/>
    <x v="0"/>
    <n v="2"/>
    <n v="1"/>
    <x v="1"/>
    <x v="1"/>
    <x v="0"/>
    <x v="2"/>
    <x v="5"/>
    <n v="3372"/>
    <n v="42530.87"/>
    <n v="57487954.950000003"/>
    <n v="17048.622464412812"/>
  </r>
  <r>
    <x v="0"/>
    <x v="0"/>
    <x v="0"/>
    <n v="2"/>
    <n v="1"/>
    <x v="0"/>
    <x v="0"/>
    <x v="0"/>
    <x v="3"/>
    <x v="0"/>
    <n v="582107"/>
    <n v="123534.29"/>
    <n v="1963279046"/>
    <n v="3372.7116251823118"/>
  </r>
  <r>
    <x v="0"/>
    <x v="0"/>
    <x v="0"/>
    <n v="2"/>
    <n v="1"/>
    <x v="0"/>
    <x v="0"/>
    <x v="0"/>
    <x v="3"/>
    <x v="1"/>
    <n v="2681"/>
    <n v="5050.32"/>
    <n v="9042239.8699999992"/>
    <n v="3372.7116262588584"/>
  </r>
  <r>
    <x v="0"/>
    <x v="0"/>
    <x v="0"/>
    <n v="2"/>
    <n v="1"/>
    <x v="0"/>
    <x v="0"/>
    <x v="0"/>
    <x v="0"/>
    <x v="0"/>
    <n v="744723"/>
    <n v="181538.89"/>
    <n v="2511735919"/>
    <n v="3372.7116243220635"/>
  </r>
  <r>
    <x v="0"/>
    <x v="0"/>
    <x v="0"/>
    <n v="2"/>
    <n v="1"/>
    <x v="0"/>
    <x v="0"/>
    <x v="0"/>
    <x v="0"/>
    <x v="1"/>
    <n v="10202.5"/>
    <n v="18025.16"/>
    <n v="34410090.350000001"/>
    <n v="3372.7116246018136"/>
  </r>
  <r>
    <x v="0"/>
    <x v="0"/>
    <x v="0"/>
    <n v="2"/>
    <n v="1"/>
    <x v="0"/>
    <x v="0"/>
    <x v="0"/>
    <x v="1"/>
    <x v="0"/>
    <n v="3537"/>
    <n v="607.25"/>
    <n v="11929281.02"/>
    <n v="3372.711625671473"/>
  </r>
  <r>
    <x v="0"/>
    <x v="0"/>
    <x v="0"/>
    <n v="2"/>
    <n v="1"/>
    <x v="0"/>
    <x v="0"/>
    <x v="0"/>
    <x v="1"/>
    <x v="1"/>
    <n v="98"/>
    <n v="148.08000000000001"/>
    <n v="330525.74"/>
    <n v="3372.7116326530613"/>
  </r>
  <r>
    <x v="0"/>
    <x v="0"/>
    <x v="0"/>
    <n v="2"/>
    <n v="1"/>
    <x v="0"/>
    <x v="0"/>
    <x v="0"/>
    <x v="2"/>
    <x v="0"/>
    <n v="52836"/>
    <n v="3787.38"/>
    <n v="178200591.40000001"/>
    <n v="3372.7116246498599"/>
  </r>
  <r>
    <x v="0"/>
    <x v="0"/>
    <x v="0"/>
    <n v="2"/>
    <n v="1"/>
    <x v="0"/>
    <x v="0"/>
    <x v="0"/>
    <x v="2"/>
    <x v="1"/>
    <n v="16"/>
    <n v="23.25"/>
    <n v="53963.39"/>
    <n v="3372.711875"/>
  </r>
  <r>
    <x v="0"/>
    <x v="0"/>
    <x v="0"/>
    <n v="2"/>
    <n v="2"/>
    <x v="0"/>
    <x v="1"/>
    <x v="0"/>
    <x v="3"/>
    <x v="0"/>
    <n v="199304"/>
    <n v="5360.68"/>
    <n v="336065252.5"/>
    <n v="1686.1942183799622"/>
  </r>
  <r>
    <x v="0"/>
    <x v="0"/>
    <x v="0"/>
    <n v="2"/>
    <n v="2"/>
    <x v="0"/>
    <x v="1"/>
    <x v="0"/>
    <x v="3"/>
    <x v="1"/>
    <n v="2537"/>
    <n v="3129.52"/>
    <n v="4277874.7300000004"/>
    <n v="1686.1942175798188"/>
  </r>
  <r>
    <x v="0"/>
    <x v="0"/>
    <x v="0"/>
    <n v="2"/>
    <n v="2"/>
    <x v="0"/>
    <x v="1"/>
    <x v="0"/>
    <x v="0"/>
    <x v="0"/>
    <n v="247548"/>
    <n v="46991.45"/>
    <n v="417414006.30000001"/>
    <n v="1686.1942180910369"/>
  </r>
  <r>
    <x v="0"/>
    <x v="0"/>
    <x v="0"/>
    <n v="2"/>
    <n v="2"/>
    <x v="0"/>
    <x v="1"/>
    <x v="0"/>
    <x v="0"/>
    <x v="1"/>
    <n v="12775.5"/>
    <n v="16615.59"/>
    <n v="21541974.23"/>
    <n v="1686.1942178388322"/>
  </r>
  <r>
    <x v="0"/>
    <x v="0"/>
    <x v="0"/>
    <n v="2"/>
    <n v="2"/>
    <x v="0"/>
    <x v="1"/>
    <x v="0"/>
    <x v="1"/>
    <x v="0"/>
    <n v="3333"/>
    <n v="807.84"/>
    <n v="5620085.3300000001"/>
    <n v="1686.1942184218422"/>
  </r>
  <r>
    <x v="0"/>
    <x v="0"/>
    <x v="0"/>
    <n v="2"/>
    <n v="2"/>
    <x v="0"/>
    <x v="1"/>
    <x v="0"/>
    <x v="1"/>
    <x v="1"/>
    <n v="556"/>
    <n v="844.54"/>
    <n v="937523.99"/>
    <n v="1686.194226618705"/>
  </r>
  <r>
    <x v="0"/>
    <x v="0"/>
    <x v="0"/>
    <n v="2"/>
    <n v="2"/>
    <x v="0"/>
    <x v="1"/>
    <x v="0"/>
    <x v="2"/>
    <x v="0"/>
    <n v="142721"/>
    <n v="26763.23"/>
    <n v="240655325"/>
    <n v="1686.1942180898395"/>
  </r>
  <r>
    <x v="0"/>
    <x v="0"/>
    <x v="0"/>
    <n v="2"/>
    <n v="2"/>
    <x v="0"/>
    <x v="1"/>
    <x v="0"/>
    <x v="2"/>
    <x v="1"/>
    <n v="7387"/>
    <n v="10415.69"/>
    <n v="12455916.689999999"/>
    <n v="1686.1942182211994"/>
  </r>
  <r>
    <x v="0"/>
    <x v="0"/>
    <x v="0"/>
    <n v="2"/>
    <n v="2"/>
    <x v="0"/>
    <x v="1"/>
    <x v="1"/>
    <x v="3"/>
    <x v="0"/>
    <n v="653991"/>
    <n v="59686.49"/>
    <n v="1102755843"/>
    <n v="1686.1942182690586"/>
  </r>
  <r>
    <x v="0"/>
    <x v="0"/>
    <x v="0"/>
    <n v="2"/>
    <n v="2"/>
    <x v="0"/>
    <x v="1"/>
    <x v="1"/>
    <x v="3"/>
    <x v="1"/>
    <n v="453"/>
    <n v="906"/>
    <n v="763845.98"/>
    <n v="1686.1942163355409"/>
  </r>
  <r>
    <x v="0"/>
    <x v="0"/>
    <x v="0"/>
    <n v="2"/>
    <n v="2"/>
    <x v="0"/>
    <x v="1"/>
    <x v="1"/>
    <x v="0"/>
    <x v="0"/>
    <n v="5278684"/>
    <n v="1265670.8899999999"/>
    <n v="8900886441"/>
    <n v="1686.1942182938021"/>
  </r>
  <r>
    <x v="0"/>
    <x v="0"/>
    <x v="0"/>
    <n v="2"/>
    <n v="2"/>
    <x v="0"/>
    <x v="1"/>
    <x v="1"/>
    <x v="0"/>
    <x v="1"/>
    <n v="1547"/>
    <n v="3094"/>
    <n v="2608542.46"/>
    <n v="1686.1942210730447"/>
  </r>
  <r>
    <x v="0"/>
    <x v="0"/>
    <x v="0"/>
    <n v="2"/>
    <n v="2"/>
    <x v="1"/>
    <x v="1"/>
    <x v="0"/>
    <x v="3"/>
    <x v="2"/>
    <n v="589"/>
    <n v="1485.04"/>
    <n v="8446396.7100000009"/>
    <n v="14340.23210526316"/>
  </r>
  <r>
    <x v="0"/>
    <x v="0"/>
    <x v="0"/>
    <n v="2"/>
    <n v="2"/>
    <x v="1"/>
    <x v="1"/>
    <x v="0"/>
    <x v="3"/>
    <x v="3"/>
    <n v="416"/>
    <n v="1427.29"/>
    <n v="5965536.5499999998"/>
    <n v="14340.232091346154"/>
  </r>
  <r>
    <x v="0"/>
    <x v="0"/>
    <x v="0"/>
    <n v="2"/>
    <n v="2"/>
    <x v="1"/>
    <x v="1"/>
    <x v="0"/>
    <x v="3"/>
    <x v="4"/>
    <n v="519"/>
    <n v="2514.35"/>
    <n v="7442580.46"/>
    <n v="14340.232100192678"/>
  </r>
  <r>
    <x v="0"/>
    <x v="0"/>
    <x v="0"/>
    <n v="2"/>
    <n v="2"/>
    <x v="1"/>
    <x v="1"/>
    <x v="0"/>
    <x v="3"/>
    <x v="5"/>
    <n v="1942"/>
    <n v="29534.080000000002"/>
    <n v="27848730.739999998"/>
    <n v="14340.232100926878"/>
  </r>
  <r>
    <x v="0"/>
    <x v="0"/>
    <x v="0"/>
    <n v="2"/>
    <n v="2"/>
    <x v="1"/>
    <x v="1"/>
    <x v="0"/>
    <x v="0"/>
    <x v="2"/>
    <n v="5098"/>
    <n v="13014.82"/>
    <n v="73106503.239999995"/>
    <n v="14340.232098862298"/>
  </r>
  <r>
    <x v="0"/>
    <x v="0"/>
    <x v="0"/>
    <n v="2"/>
    <n v="2"/>
    <x v="1"/>
    <x v="1"/>
    <x v="0"/>
    <x v="0"/>
    <x v="3"/>
    <n v="3127"/>
    <n v="11177.52"/>
    <n v="44841905.770000003"/>
    <n v="14340.232097857372"/>
  </r>
  <r>
    <x v="0"/>
    <x v="0"/>
    <x v="0"/>
    <n v="2"/>
    <n v="2"/>
    <x v="1"/>
    <x v="1"/>
    <x v="0"/>
    <x v="0"/>
    <x v="4"/>
    <n v="2937"/>
    <n v="13949.86"/>
    <n v="42117261.670000002"/>
    <n v="14340.232097378277"/>
  </r>
  <r>
    <x v="0"/>
    <x v="0"/>
    <x v="0"/>
    <n v="2"/>
    <n v="2"/>
    <x v="1"/>
    <x v="1"/>
    <x v="0"/>
    <x v="0"/>
    <x v="5"/>
    <n v="38567"/>
    <n v="738110.69"/>
    <n v="553059731.29999995"/>
    <n v="14340.232097388958"/>
  </r>
  <r>
    <x v="0"/>
    <x v="0"/>
    <x v="0"/>
    <n v="2"/>
    <n v="2"/>
    <x v="1"/>
    <x v="1"/>
    <x v="0"/>
    <x v="1"/>
    <x v="2"/>
    <n v="320"/>
    <n v="824.04"/>
    <n v="4588874.2699999996"/>
    <n v="14340.232093749999"/>
  </r>
  <r>
    <x v="0"/>
    <x v="0"/>
    <x v="0"/>
    <n v="2"/>
    <n v="2"/>
    <x v="1"/>
    <x v="1"/>
    <x v="0"/>
    <x v="1"/>
    <x v="3"/>
    <n v="258"/>
    <n v="896.33"/>
    <n v="3699779.88"/>
    <n v="14340.232093023254"/>
  </r>
  <r>
    <x v="0"/>
    <x v="0"/>
    <x v="0"/>
    <n v="2"/>
    <n v="2"/>
    <x v="1"/>
    <x v="1"/>
    <x v="0"/>
    <x v="1"/>
    <x v="4"/>
    <n v="183"/>
    <n v="826.19"/>
    <n v="2624262.4700000002"/>
    <n v="14340.232076502733"/>
  </r>
  <r>
    <x v="0"/>
    <x v="0"/>
    <x v="0"/>
    <n v="2"/>
    <n v="2"/>
    <x v="1"/>
    <x v="1"/>
    <x v="0"/>
    <x v="1"/>
    <x v="5"/>
    <n v="1230"/>
    <n v="16409.82"/>
    <n v="17638485.48"/>
    <n v="14340.232097560976"/>
  </r>
  <r>
    <x v="0"/>
    <x v="0"/>
    <x v="0"/>
    <n v="2"/>
    <n v="2"/>
    <x v="1"/>
    <x v="1"/>
    <x v="0"/>
    <x v="2"/>
    <x v="2"/>
    <n v="2099"/>
    <n v="5125.99"/>
    <n v="30100147.170000002"/>
    <n v="14340.232096236305"/>
  </r>
  <r>
    <x v="0"/>
    <x v="0"/>
    <x v="0"/>
    <n v="2"/>
    <n v="2"/>
    <x v="1"/>
    <x v="1"/>
    <x v="0"/>
    <x v="2"/>
    <x v="3"/>
    <n v="1032"/>
    <n v="3579.74"/>
    <n v="14799119.529999999"/>
    <n v="14340.232102713178"/>
  </r>
  <r>
    <x v="0"/>
    <x v="0"/>
    <x v="0"/>
    <n v="2"/>
    <n v="2"/>
    <x v="1"/>
    <x v="1"/>
    <x v="0"/>
    <x v="2"/>
    <x v="4"/>
    <n v="881"/>
    <n v="4016.71"/>
    <n v="12633744.48"/>
    <n v="14340.232099886493"/>
  </r>
  <r>
    <x v="0"/>
    <x v="0"/>
    <x v="0"/>
    <n v="2"/>
    <n v="2"/>
    <x v="1"/>
    <x v="1"/>
    <x v="0"/>
    <x v="2"/>
    <x v="5"/>
    <n v="3624"/>
    <n v="46271.8"/>
    <n v="51969001.119999997"/>
    <n v="14340.232097130242"/>
  </r>
  <r>
    <x v="0"/>
    <x v="0"/>
    <x v="0"/>
    <n v="2"/>
    <n v="2"/>
    <x v="0"/>
    <x v="0"/>
    <x v="0"/>
    <x v="3"/>
    <x v="0"/>
    <n v="743436"/>
    <n v="157687.26"/>
    <n v="2150346865"/>
    <n v="2892.4438216605063"/>
  </r>
  <r>
    <x v="0"/>
    <x v="0"/>
    <x v="0"/>
    <n v="2"/>
    <n v="2"/>
    <x v="0"/>
    <x v="0"/>
    <x v="0"/>
    <x v="3"/>
    <x v="1"/>
    <n v="3201"/>
    <n v="5986.17"/>
    <n v="9258712.6699999999"/>
    <n v="2892.4438206810373"/>
  </r>
  <r>
    <x v="0"/>
    <x v="1"/>
    <x v="0"/>
    <n v="3"/>
    <n v="3"/>
    <x v="0"/>
    <x v="1"/>
    <x v="1"/>
    <x v="0"/>
    <x v="1"/>
    <n v="110"/>
    <n v="220"/>
    <n v="163604.56"/>
    <n v="1487.3141818181819"/>
  </r>
  <r>
    <x v="0"/>
    <x v="1"/>
    <x v="0"/>
    <n v="3"/>
    <n v="3"/>
    <x v="1"/>
    <x v="1"/>
    <x v="0"/>
    <x v="3"/>
    <x v="2"/>
    <n v="2289"/>
    <n v="6545.96"/>
    <n v="35369953.82"/>
    <n v="15452.142341633902"/>
  </r>
  <r>
    <x v="0"/>
    <x v="1"/>
    <x v="0"/>
    <n v="3"/>
    <n v="3"/>
    <x v="1"/>
    <x v="1"/>
    <x v="0"/>
    <x v="3"/>
    <x v="3"/>
    <n v="1197"/>
    <n v="4059.24"/>
    <n v="18496214.379999999"/>
    <n v="15452.142339181286"/>
  </r>
  <r>
    <x v="0"/>
    <x v="1"/>
    <x v="0"/>
    <n v="3"/>
    <n v="3"/>
    <x v="1"/>
    <x v="1"/>
    <x v="0"/>
    <x v="3"/>
    <x v="4"/>
    <n v="473"/>
    <n v="2224.87"/>
    <n v="7308863.3300000001"/>
    <n v="15452.142346723045"/>
  </r>
  <r>
    <x v="0"/>
    <x v="1"/>
    <x v="0"/>
    <n v="3"/>
    <n v="3"/>
    <x v="1"/>
    <x v="1"/>
    <x v="0"/>
    <x v="3"/>
    <x v="5"/>
    <n v="2887"/>
    <n v="48019.01"/>
    <n v="44610334.939999998"/>
    <n v="15452.142341531"/>
  </r>
  <r>
    <x v="0"/>
    <x v="1"/>
    <x v="0"/>
    <n v="3"/>
    <n v="3"/>
    <x v="1"/>
    <x v="1"/>
    <x v="0"/>
    <x v="0"/>
    <x v="2"/>
    <n v="7744"/>
    <n v="21565.38"/>
    <n v="119661390.3"/>
    <n v="15452.142342458677"/>
  </r>
  <r>
    <x v="0"/>
    <x v="1"/>
    <x v="0"/>
    <n v="3"/>
    <n v="3"/>
    <x v="1"/>
    <x v="1"/>
    <x v="0"/>
    <x v="0"/>
    <x v="3"/>
    <n v="2833"/>
    <n v="10053.39"/>
    <n v="43775919.259999998"/>
    <n v="15452.142343805153"/>
  </r>
  <r>
    <x v="0"/>
    <x v="1"/>
    <x v="0"/>
    <n v="3"/>
    <n v="3"/>
    <x v="1"/>
    <x v="1"/>
    <x v="0"/>
    <x v="0"/>
    <x v="4"/>
    <n v="2272"/>
    <n v="10893.86"/>
    <n v="35107267.399999999"/>
    <n v="15452.142341549295"/>
  </r>
  <r>
    <x v="0"/>
    <x v="1"/>
    <x v="0"/>
    <n v="3"/>
    <n v="3"/>
    <x v="1"/>
    <x v="1"/>
    <x v="0"/>
    <x v="0"/>
    <x v="5"/>
    <n v="32898"/>
    <n v="640232.25"/>
    <n v="508344578.77999997"/>
    <n v="15452.142342391633"/>
  </r>
  <r>
    <x v="0"/>
    <x v="1"/>
    <x v="0"/>
    <n v="3"/>
    <n v="3"/>
    <x v="1"/>
    <x v="1"/>
    <x v="0"/>
    <x v="1"/>
    <x v="2"/>
    <n v="318"/>
    <n v="820.3"/>
    <n v="4913781.26"/>
    <n v="15452.142327044025"/>
  </r>
  <r>
    <x v="0"/>
    <x v="1"/>
    <x v="0"/>
    <n v="3"/>
    <n v="3"/>
    <x v="1"/>
    <x v="1"/>
    <x v="0"/>
    <x v="1"/>
    <x v="3"/>
    <n v="225"/>
    <n v="788.43"/>
    <n v="3476732.03"/>
    <n v="15452.142355555554"/>
  </r>
  <r>
    <x v="0"/>
    <x v="1"/>
    <x v="0"/>
    <n v="3"/>
    <n v="3"/>
    <x v="1"/>
    <x v="1"/>
    <x v="0"/>
    <x v="1"/>
    <x v="4"/>
    <n v="132"/>
    <n v="596.21"/>
    <n v="2039682.79"/>
    <n v="15452.142348484849"/>
  </r>
  <r>
    <x v="0"/>
    <x v="1"/>
    <x v="0"/>
    <n v="3"/>
    <n v="3"/>
    <x v="1"/>
    <x v="1"/>
    <x v="0"/>
    <x v="1"/>
    <x v="5"/>
    <n v="1151"/>
    <n v="15611.19"/>
    <n v="17785415.84"/>
    <n v="15452.142345786273"/>
  </r>
  <r>
    <x v="0"/>
    <x v="1"/>
    <x v="0"/>
    <n v="3"/>
    <n v="3"/>
    <x v="1"/>
    <x v="1"/>
    <x v="0"/>
    <x v="2"/>
    <x v="2"/>
    <n v="2333"/>
    <n v="5685.49"/>
    <n v="36049848.079999998"/>
    <n v="15452.142340334332"/>
  </r>
  <r>
    <x v="0"/>
    <x v="1"/>
    <x v="0"/>
    <n v="3"/>
    <n v="3"/>
    <x v="1"/>
    <x v="1"/>
    <x v="0"/>
    <x v="2"/>
    <x v="3"/>
    <n v="1250"/>
    <n v="4349.8"/>
    <n v="19315177.93"/>
    <n v="15452.142344"/>
  </r>
  <r>
    <x v="0"/>
    <x v="1"/>
    <x v="0"/>
    <n v="3"/>
    <n v="3"/>
    <x v="1"/>
    <x v="1"/>
    <x v="0"/>
    <x v="2"/>
    <x v="4"/>
    <n v="848"/>
    <n v="3829.12"/>
    <n v="13103416.710000001"/>
    <n v="15452.142346698114"/>
  </r>
  <r>
    <x v="0"/>
    <x v="1"/>
    <x v="0"/>
    <n v="3"/>
    <n v="3"/>
    <x v="1"/>
    <x v="1"/>
    <x v="0"/>
    <x v="2"/>
    <x v="5"/>
    <n v="4019"/>
    <n v="51832.88"/>
    <n v="62102160.07"/>
    <n v="15452.142341378452"/>
  </r>
  <r>
    <x v="0"/>
    <x v="1"/>
    <x v="0"/>
    <n v="3"/>
    <n v="3"/>
    <x v="1"/>
    <x v="1"/>
    <x v="1"/>
    <x v="0"/>
    <x v="2"/>
    <n v="6"/>
    <n v="17.989999999999998"/>
    <n v="92712.85"/>
    <n v="15452.141666666668"/>
  </r>
  <r>
    <x v="0"/>
    <x v="1"/>
    <x v="0"/>
    <n v="3"/>
    <n v="3"/>
    <x v="1"/>
    <x v="1"/>
    <x v="1"/>
    <x v="0"/>
    <x v="3"/>
    <n v="265"/>
    <n v="830.46"/>
    <n v="4094817.72"/>
    <n v="15452.142339622642"/>
  </r>
  <r>
    <x v="0"/>
    <x v="1"/>
    <x v="0"/>
    <n v="3"/>
    <n v="3"/>
    <x v="0"/>
    <x v="0"/>
    <x v="0"/>
    <x v="3"/>
    <x v="6"/>
    <n v="671151"/>
    <n v="123878.66"/>
    <n v="1929182204.6500001"/>
    <n v="2874.4383970969275"/>
  </r>
  <r>
    <x v="0"/>
    <x v="1"/>
    <x v="0"/>
    <n v="3"/>
    <n v="3"/>
    <x v="0"/>
    <x v="0"/>
    <x v="0"/>
    <x v="3"/>
    <x v="0"/>
    <n v="66039.5"/>
    <n v="29581.57"/>
    <n v="189826474.53"/>
    <n v="2874.4383971713901"/>
  </r>
  <r>
    <x v="0"/>
    <x v="1"/>
    <x v="0"/>
    <n v="3"/>
    <n v="3"/>
    <x v="0"/>
    <x v="0"/>
    <x v="0"/>
    <x v="3"/>
    <x v="1"/>
    <n v="4740"/>
    <n v="8995.08"/>
    <n v="13624838"/>
    <n v="2874.4383966244727"/>
  </r>
  <r>
    <x v="0"/>
    <x v="1"/>
    <x v="0"/>
    <n v="3"/>
    <n v="3"/>
    <x v="0"/>
    <x v="0"/>
    <x v="0"/>
    <x v="0"/>
    <x v="6"/>
    <n v="758501"/>
    <n v="150641.98000000001"/>
    <n v="2180264398.6399999"/>
    <n v="2874.4383971016518"/>
  </r>
  <r>
    <x v="0"/>
    <x v="1"/>
    <x v="0"/>
    <n v="3"/>
    <n v="3"/>
    <x v="0"/>
    <x v="0"/>
    <x v="0"/>
    <x v="0"/>
    <x v="0"/>
    <n v="142805.5"/>
    <n v="62188.76"/>
    <n v="410485612.51999998"/>
    <n v="2874.4383971205589"/>
  </r>
  <r>
    <x v="0"/>
    <x v="1"/>
    <x v="0"/>
    <n v="3"/>
    <n v="3"/>
    <x v="0"/>
    <x v="0"/>
    <x v="0"/>
    <x v="0"/>
    <x v="1"/>
    <n v="9318"/>
    <n v="15512.21"/>
    <n v="26784016.98"/>
    <n v="2874.4383966516421"/>
  </r>
  <r>
    <x v="0"/>
    <x v="1"/>
    <x v="0"/>
    <n v="3"/>
    <n v="3"/>
    <x v="0"/>
    <x v="0"/>
    <x v="0"/>
    <x v="1"/>
    <x v="6"/>
    <n v="2337"/>
    <n v="200.66"/>
    <n v="6717562.5300000003"/>
    <n v="2874.4383953786905"/>
  </r>
  <r>
    <x v="0"/>
    <x v="1"/>
    <x v="0"/>
    <n v="3"/>
    <n v="3"/>
    <x v="0"/>
    <x v="0"/>
    <x v="0"/>
    <x v="1"/>
    <x v="0"/>
    <n v="695"/>
    <n v="350.99"/>
    <n v="1997734.69"/>
    <n v="2874.4384028776976"/>
  </r>
  <r>
    <x v="0"/>
    <x v="1"/>
    <x v="0"/>
    <n v="3"/>
    <n v="3"/>
    <x v="0"/>
    <x v="0"/>
    <x v="0"/>
    <x v="1"/>
    <x v="1"/>
    <n v="105"/>
    <n v="151.28"/>
    <n v="301816.03000000003"/>
    <n v="2874.4383809523811"/>
  </r>
  <r>
    <x v="0"/>
    <x v="1"/>
    <x v="0"/>
    <n v="3"/>
    <n v="3"/>
    <x v="0"/>
    <x v="0"/>
    <x v="0"/>
    <x v="2"/>
    <x v="6"/>
    <n v="56819"/>
    <n v="5439.7"/>
    <n v="163322715.28"/>
    <n v="2874.438397015083"/>
  </r>
  <r>
    <x v="0"/>
    <x v="1"/>
    <x v="0"/>
    <n v="3"/>
    <n v="3"/>
    <x v="0"/>
    <x v="0"/>
    <x v="0"/>
    <x v="2"/>
    <x v="0"/>
    <n v="227"/>
    <n v="80.45"/>
    <n v="652497.52"/>
    <n v="2874.4384140969164"/>
  </r>
  <r>
    <x v="0"/>
    <x v="1"/>
    <x v="0"/>
    <n v="3"/>
    <n v="3"/>
    <x v="0"/>
    <x v="0"/>
    <x v="0"/>
    <x v="2"/>
    <x v="1"/>
    <n v="15"/>
    <n v="19.55"/>
    <n v="43116.58"/>
    <n v="2874.4386666666669"/>
  </r>
  <r>
    <x v="0"/>
    <x v="1"/>
    <x v="0"/>
    <n v="3"/>
    <n v="1"/>
    <x v="0"/>
    <x v="1"/>
    <x v="0"/>
    <x v="3"/>
    <x v="6"/>
    <n v="136909"/>
    <n v="5845.89"/>
    <n v="224984057.28"/>
    <n v="1643.3109385065993"/>
  </r>
  <r>
    <x v="0"/>
    <x v="1"/>
    <x v="0"/>
    <n v="3"/>
    <n v="1"/>
    <x v="0"/>
    <x v="1"/>
    <x v="0"/>
    <x v="3"/>
    <x v="0"/>
    <n v="2943.5"/>
    <n v="1405.22"/>
    <n v="4837085.75"/>
    <n v="1643.3109393579073"/>
  </r>
  <r>
    <x v="0"/>
    <x v="1"/>
    <x v="0"/>
    <n v="3"/>
    <n v="1"/>
    <x v="0"/>
    <x v="1"/>
    <x v="0"/>
    <x v="3"/>
    <x v="1"/>
    <n v="2401"/>
    <n v="3100.36"/>
    <n v="3945589.56"/>
    <n v="1643.3109371095377"/>
  </r>
  <r>
    <x v="0"/>
    <x v="1"/>
    <x v="0"/>
    <n v="3"/>
    <n v="1"/>
    <x v="0"/>
    <x v="1"/>
    <x v="0"/>
    <x v="0"/>
    <x v="6"/>
    <n v="256606"/>
    <n v="45571.54"/>
    <n v="421683446.68000001"/>
    <n v="1643.3109384815632"/>
  </r>
  <r>
    <x v="0"/>
    <x v="1"/>
    <x v="0"/>
    <n v="3"/>
    <n v="1"/>
    <x v="0"/>
    <x v="1"/>
    <x v="0"/>
    <x v="0"/>
    <x v="0"/>
    <n v="9969.5"/>
    <n v="6074.32"/>
    <n v="16382988.4"/>
    <n v="1643.3109383620042"/>
  </r>
  <r>
    <x v="0"/>
    <x v="1"/>
    <x v="0"/>
    <n v="3"/>
    <n v="1"/>
    <x v="0"/>
    <x v="1"/>
    <x v="0"/>
    <x v="0"/>
    <x v="1"/>
    <n v="12168"/>
    <n v="16630.759999999998"/>
    <n v="19995807.5"/>
    <n v="1643.3109385272846"/>
  </r>
  <r>
    <x v="0"/>
    <x v="1"/>
    <x v="0"/>
    <n v="3"/>
    <n v="1"/>
    <x v="0"/>
    <x v="1"/>
    <x v="0"/>
    <x v="1"/>
    <x v="6"/>
    <n v="1860"/>
    <n v="141.26"/>
    <n v="3056558.35"/>
    <n v="1643.3109408602152"/>
  </r>
  <r>
    <x v="0"/>
    <x v="1"/>
    <x v="0"/>
    <n v="3"/>
    <n v="1"/>
    <x v="0"/>
    <x v="1"/>
    <x v="0"/>
    <x v="1"/>
    <x v="0"/>
    <n v="1277"/>
    <n v="659.82"/>
    <n v="2098508.0699999998"/>
    <n v="1643.3109397024275"/>
  </r>
  <r>
    <x v="0"/>
    <x v="1"/>
    <x v="0"/>
    <n v="3"/>
    <n v="1"/>
    <x v="0"/>
    <x v="1"/>
    <x v="0"/>
    <x v="1"/>
    <x v="1"/>
    <n v="511"/>
    <n v="778.93"/>
    <n v="839731.89"/>
    <n v="1643.3109393346381"/>
  </r>
  <r>
    <x v="0"/>
    <x v="1"/>
    <x v="0"/>
    <n v="3"/>
    <n v="1"/>
    <x v="0"/>
    <x v="1"/>
    <x v="0"/>
    <x v="2"/>
    <x v="6"/>
    <n v="96448"/>
    <n v="11359.11"/>
    <n v="158494053.40000001"/>
    <n v="1643.3109385368282"/>
  </r>
  <r>
    <x v="0"/>
    <x v="1"/>
    <x v="0"/>
    <n v="3"/>
    <n v="1"/>
    <x v="0"/>
    <x v="1"/>
    <x v="0"/>
    <x v="2"/>
    <x v="0"/>
    <n v="32376"/>
    <n v="15099.56"/>
    <n v="53203834.939999998"/>
    <n v="1643.3109383493945"/>
  </r>
  <r>
    <x v="0"/>
    <x v="1"/>
    <x v="0"/>
    <n v="3"/>
    <n v="1"/>
    <x v="0"/>
    <x v="1"/>
    <x v="0"/>
    <x v="2"/>
    <x v="1"/>
    <n v="8278"/>
    <n v="11626.49"/>
    <n v="13603327.949999999"/>
    <n v="1643.3109386325198"/>
  </r>
  <r>
    <x v="0"/>
    <x v="1"/>
    <x v="0"/>
    <n v="3"/>
    <n v="1"/>
    <x v="0"/>
    <x v="1"/>
    <x v="1"/>
    <x v="3"/>
    <x v="6"/>
    <n v="417110"/>
    <n v="10767.18"/>
    <n v="685441425.55999994"/>
    <n v="1643.3109385054302"/>
  </r>
  <r>
    <x v="0"/>
    <x v="1"/>
    <x v="0"/>
    <n v="3"/>
    <n v="1"/>
    <x v="0"/>
    <x v="1"/>
    <x v="1"/>
    <x v="3"/>
    <x v="0"/>
    <n v="3014"/>
    <n v="853.5"/>
    <n v="4952939.17"/>
    <n v="1643.3109389515594"/>
  </r>
  <r>
    <x v="0"/>
    <x v="1"/>
    <x v="0"/>
    <n v="3"/>
    <n v="1"/>
    <x v="0"/>
    <x v="1"/>
    <x v="1"/>
    <x v="3"/>
    <x v="1"/>
    <n v="342"/>
    <n v="644.25"/>
    <n v="562012.34"/>
    <n v="1643.3109356725145"/>
  </r>
  <r>
    <x v="0"/>
    <x v="1"/>
    <x v="0"/>
    <n v="3"/>
    <n v="1"/>
    <x v="0"/>
    <x v="1"/>
    <x v="1"/>
    <x v="0"/>
    <x v="6"/>
    <n v="372725"/>
    <n v="11644.88"/>
    <n v="612503069.54999995"/>
    <n v="1643.3109384935274"/>
  </r>
  <r>
    <x v="0"/>
    <x v="1"/>
    <x v="0"/>
    <n v="3"/>
    <n v="1"/>
    <x v="0"/>
    <x v="1"/>
    <x v="1"/>
    <x v="0"/>
    <x v="0"/>
    <n v="5893001"/>
    <n v="1473687.82"/>
    <n v="9684033003.8899994"/>
    <n v="1643.3109384997558"/>
  </r>
  <r>
    <x v="0"/>
    <x v="1"/>
    <x v="0"/>
    <n v="3"/>
    <n v="1"/>
    <x v="0"/>
    <x v="1"/>
    <x v="1"/>
    <x v="0"/>
    <x v="1"/>
    <n v="967"/>
    <n v="1771.73"/>
    <n v="1589081.68"/>
    <n v="1643.3109410548086"/>
  </r>
  <r>
    <x v="0"/>
    <x v="1"/>
    <x v="0"/>
    <n v="3"/>
    <n v="1"/>
    <x v="1"/>
    <x v="1"/>
    <x v="0"/>
    <x v="3"/>
    <x v="2"/>
    <n v="1360"/>
    <n v="3855.51"/>
    <n v="24857009.109999999"/>
    <n v="18277.212580882351"/>
  </r>
  <r>
    <x v="0"/>
    <x v="1"/>
    <x v="0"/>
    <n v="3"/>
    <n v="1"/>
    <x v="1"/>
    <x v="1"/>
    <x v="0"/>
    <x v="3"/>
    <x v="3"/>
    <n v="402"/>
    <n v="1446.04"/>
    <n v="7347439.46"/>
    <n v="18277.212587064678"/>
  </r>
  <r>
    <x v="0"/>
    <x v="1"/>
    <x v="0"/>
    <n v="3"/>
    <n v="1"/>
    <x v="1"/>
    <x v="1"/>
    <x v="0"/>
    <x v="3"/>
    <x v="4"/>
    <n v="325"/>
    <n v="1504.64"/>
    <n v="5940094.0899999999"/>
    <n v="18277.212584615383"/>
  </r>
  <r>
    <x v="0"/>
    <x v="1"/>
    <x v="0"/>
    <n v="3"/>
    <n v="1"/>
    <x v="1"/>
    <x v="1"/>
    <x v="0"/>
    <x v="3"/>
    <x v="5"/>
    <n v="3640"/>
    <n v="47259.97"/>
    <n v="66529053.789999999"/>
    <n v="18277.212579670329"/>
  </r>
  <r>
    <x v="0"/>
    <x v="1"/>
    <x v="0"/>
    <n v="3"/>
    <n v="1"/>
    <x v="1"/>
    <x v="1"/>
    <x v="0"/>
    <x v="0"/>
    <x v="2"/>
    <n v="7578"/>
    <n v="21145.08"/>
    <n v="138504716.93000001"/>
    <n v="18277.21257983637"/>
  </r>
  <r>
    <x v="0"/>
    <x v="1"/>
    <x v="0"/>
    <n v="3"/>
    <n v="1"/>
    <x v="1"/>
    <x v="1"/>
    <x v="0"/>
    <x v="0"/>
    <x v="3"/>
    <n v="1732"/>
    <n v="6243.87"/>
    <n v="31656132.190000001"/>
    <n v="18277.212580831409"/>
  </r>
  <r>
    <x v="0"/>
    <x v="1"/>
    <x v="0"/>
    <n v="3"/>
    <n v="1"/>
    <x v="1"/>
    <x v="1"/>
    <x v="0"/>
    <x v="0"/>
    <x v="4"/>
    <n v="1787"/>
    <n v="8507.7099999999991"/>
    <n v="32661378.879999999"/>
    <n v="18277.212579742583"/>
  </r>
  <r>
    <x v="0"/>
    <x v="1"/>
    <x v="0"/>
    <n v="3"/>
    <n v="1"/>
    <x v="1"/>
    <x v="1"/>
    <x v="0"/>
    <x v="0"/>
    <x v="5"/>
    <n v="26643"/>
    <n v="496495.48"/>
    <n v="486959774.77999997"/>
    <n v="18277.212580415118"/>
  </r>
  <r>
    <x v="0"/>
    <x v="1"/>
    <x v="0"/>
    <n v="3"/>
    <n v="1"/>
    <x v="1"/>
    <x v="1"/>
    <x v="0"/>
    <x v="1"/>
    <x v="2"/>
    <n v="321"/>
    <n v="838.29"/>
    <n v="5866985.2400000002"/>
    <n v="18277.212585669782"/>
  </r>
  <r>
    <x v="0"/>
    <x v="1"/>
    <x v="0"/>
    <n v="3"/>
    <n v="1"/>
    <x v="1"/>
    <x v="1"/>
    <x v="0"/>
    <x v="1"/>
    <x v="3"/>
    <n v="263"/>
    <n v="922.1"/>
    <n v="4806906.91"/>
    <n v="18277.212585551333"/>
  </r>
  <r>
    <x v="0"/>
    <x v="1"/>
    <x v="0"/>
    <n v="3"/>
    <n v="1"/>
    <x v="1"/>
    <x v="1"/>
    <x v="0"/>
    <x v="1"/>
    <x v="4"/>
    <n v="144"/>
    <n v="651.20000000000005"/>
    <n v="2631918.61"/>
    <n v="18277.212569444444"/>
  </r>
  <r>
    <x v="0"/>
    <x v="1"/>
    <x v="0"/>
    <n v="3"/>
    <n v="1"/>
    <x v="1"/>
    <x v="1"/>
    <x v="0"/>
    <x v="1"/>
    <x v="5"/>
    <n v="1155"/>
    <n v="15773.61"/>
    <n v="21110180.530000001"/>
    <n v="18277.21258008658"/>
  </r>
  <r>
    <x v="0"/>
    <x v="1"/>
    <x v="0"/>
    <n v="3"/>
    <n v="1"/>
    <x v="1"/>
    <x v="1"/>
    <x v="0"/>
    <x v="2"/>
    <x v="2"/>
    <n v="2357"/>
    <n v="5750.81"/>
    <n v="43079390.049999997"/>
    <n v="18277.212579550276"/>
  </r>
  <r>
    <x v="0"/>
    <x v="1"/>
    <x v="0"/>
    <n v="3"/>
    <n v="1"/>
    <x v="1"/>
    <x v="1"/>
    <x v="0"/>
    <x v="2"/>
    <x v="3"/>
    <n v="1205"/>
    <n v="4187.8500000000004"/>
    <n v="22024041.16"/>
    <n v="18277.212580912863"/>
  </r>
  <r>
    <x v="0"/>
    <x v="1"/>
    <x v="0"/>
    <n v="3"/>
    <n v="1"/>
    <x v="1"/>
    <x v="1"/>
    <x v="0"/>
    <x v="2"/>
    <x v="4"/>
    <n v="774"/>
    <n v="3483.27"/>
    <n v="14146562.539999999"/>
    <n v="18277.212583979326"/>
  </r>
  <r>
    <x v="0"/>
    <x v="1"/>
    <x v="0"/>
    <n v="3"/>
    <n v="1"/>
    <x v="1"/>
    <x v="1"/>
    <x v="0"/>
    <x v="2"/>
    <x v="5"/>
    <n v="3868"/>
    <n v="49410.47"/>
    <n v="70696258.260000005"/>
    <n v="18277.21258014478"/>
  </r>
  <r>
    <x v="0"/>
    <x v="1"/>
    <x v="0"/>
    <n v="3"/>
    <n v="1"/>
    <x v="1"/>
    <x v="1"/>
    <x v="1"/>
    <x v="3"/>
    <x v="2"/>
    <n v="14"/>
    <n v="31.75"/>
    <n v="255880.98"/>
    <n v="18277.212857142858"/>
  </r>
  <r>
    <x v="0"/>
    <x v="1"/>
    <x v="0"/>
    <n v="3"/>
    <n v="1"/>
    <x v="1"/>
    <x v="1"/>
    <x v="1"/>
    <x v="3"/>
    <x v="3"/>
    <n v="3"/>
    <n v="9.3800000000000008"/>
    <n v="54831.64"/>
    <n v="18277.213333333333"/>
  </r>
  <r>
    <x v="0"/>
    <x v="1"/>
    <x v="0"/>
    <n v="3"/>
    <n v="1"/>
    <x v="1"/>
    <x v="1"/>
    <x v="1"/>
    <x v="3"/>
    <x v="4"/>
    <n v="1"/>
    <n v="5"/>
    <n v="18277.21"/>
    <n v="18277.21"/>
  </r>
  <r>
    <x v="0"/>
    <x v="1"/>
    <x v="0"/>
    <n v="3"/>
    <n v="1"/>
    <x v="1"/>
    <x v="1"/>
    <x v="1"/>
    <x v="0"/>
    <x v="2"/>
    <n v="10"/>
    <n v="22.25"/>
    <n v="182772.13"/>
    <n v="18277.213"/>
  </r>
  <r>
    <x v="0"/>
    <x v="1"/>
    <x v="0"/>
    <n v="3"/>
    <n v="1"/>
    <x v="1"/>
    <x v="1"/>
    <x v="1"/>
    <x v="0"/>
    <x v="3"/>
    <n v="1"/>
    <n v="3.13"/>
    <n v="18277.21"/>
    <n v="18277.21"/>
  </r>
  <r>
    <x v="0"/>
    <x v="1"/>
    <x v="0"/>
    <n v="3"/>
    <n v="1"/>
    <x v="0"/>
    <x v="0"/>
    <x v="0"/>
    <x v="3"/>
    <x v="6"/>
    <n v="623701"/>
    <n v="111959.66"/>
    <n v="1843813285.46"/>
    <n v="2956.2455174194047"/>
  </r>
  <r>
    <x v="0"/>
    <x v="1"/>
    <x v="0"/>
    <n v="3"/>
    <n v="1"/>
    <x v="0"/>
    <x v="0"/>
    <x v="0"/>
    <x v="3"/>
    <x v="0"/>
    <n v="64251.5"/>
    <n v="28843.73"/>
    <n v="189943208.86000001"/>
    <n v="2956.2455173809176"/>
  </r>
  <r>
    <x v="0"/>
    <x v="1"/>
    <x v="0"/>
    <n v="3"/>
    <n v="1"/>
    <x v="0"/>
    <x v="0"/>
    <x v="0"/>
    <x v="3"/>
    <x v="1"/>
    <n v="3483"/>
    <n v="6555.48"/>
    <n v="10296603.140000001"/>
    <n v="2956.2455182314097"/>
  </r>
  <r>
    <x v="0"/>
    <x v="1"/>
    <x v="0"/>
    <n v="3"/>
    <n v="1"/>
    <x v="0"/>
    <x v="0"/>
    <x v="0"/>
    <x v="0"/>
    <x v="6"/>
    <n v="704556"/>
    <n v="139722.17000000001"/>
    <n v="2082840516.77"/>
    <n v="2956.2455174180618"/>
  </r>
  <r>
    <x v="0"/>
    <x v="1"/>
    <x v="0"/>
    <n v="3"/>
    <n v="1"/>
    <x v="0"/>
    <x v="0"/>
    <x v="0"/>
    <x v="0"/>
    <x v="0"/>
    <n v="149110.5"/>
    <n v="66639"/>
    <n v="440807247.23000002"/>
    <n v="2956.2455174518227"/>
  </r>
  <r>
    <x v="0"/>
    <x v="1"/>
    <x v="0"/>
    <n v="3"/>
    <n v="1"/>
    <x v="0"/>
    <x v="0"/>
    <x v="0"/>
    <x v="0"/>
    <x v="1"/>
    <n v="10128"/>
    <n v="17290.84"/>
    <n v="29940854.600000001"/>
    <n v="2956.2455173775675"/>
  </r>
  <r>
    <x v="0"/>
    <x v="1"/>
    <x v="0"/>
    <n v="3"/>
    <n v="1"/>
    <x v="0"/>
    <x v="0"/>
    <x v="0"/>
    <x v="1"/>
    <x v="6"/>
    <n v="2546"/>
    <n v="195.01"/>
    <n v="7526601.0899999999"/>
    <n v="2956.24551846033"/>
  </r>
  <r>
    <x v="0"/>
    <x v="1"/>
    <x v="0"/>
    <n v="3"/>
    <n v="1"/>
    <x v="0"/>
    <x v="0"/>
    <x v="0"/>
    <x v="1"/>
    <x v="0"/>
    <n v="772"/>
    <n v="394.12"/>
    <n v="2282221.54"/>
    <n v="2956.245518134715"/>
  </r>
  <r>
    <x v="0"/>
    <x v="1"/>
    <x v="0"/>
    <n v="3"/>
    <n v="1"/>
    <x v="0"/>
    <x v="0"/>
    <x v="0"/>
    <x v="1"/>
    <x v="1"/>
    <n v="152"/>
    <n v="228.62"/>
    <n v="449349.32"/>
    <n v="2956.2455263157894"/>
  </r>
  <r>
    <x v="0"/>
    <x v="1"/>
    <x v="0"/>
    <n v="3"/>
    <n v="1"/>
    <x v="0"/>
    <x v="0"/>
    <x v="0"/>
    <x v="2"/>
    <x v="6"/>
    <n v="59640"/>
    <n v="4356.18"/>
    <n v="176310482.66"/>
    <n v="2956.2455174379611"/>
  </r>
  <r>
    <x v="0"/>
    <x v="1"/>
    <x v="0"/>
    <n v="3"/>
    <n v="1"/>
    <x v="0"/>
    <x v="0"/>
    <x v="0"/>
    <x v="2"/>
    <x v="0"/>
    <n v="492"/>
    <n v="141.63999999999999"/>
    <n v="1454472.79"/>
    <n v="2956.2455081300814"/>
  </r>
  <r>
    <x v="0"/>
    <x v="1"/>
    <x v="0"/>
    <n v="3"/>
    <n v="1"/>
    <x v="0"/>
    <x v="0"/>
    <x v="0"/>
    <x v="2"/>
    <x v="1"/>
    <n v="27"/>
    <n v="40"/>
    <n v="79818.63"/>
    <n v="2956.2455555555557"/>
  </r>
  <r>
    <x v="0"/>
    <x v="1"/>
    <x v="0"/>
    <n v="3"/>
    <n v="2"/>
    <x v="0"/>
    <x v="1"/>
    <x v="0"/>
    <x v="3"/>
    <x v="6"/>
    <n v="124524"/>
    <n v="6302.06"/>
    <n v="192053608.44999999"/>
    <n v="1542.3019534386945"/>
  </r>
  <r>
    <x v="0"/>
    <x v="1"/>
    <x v="0"/>
    <n v="3"/>
    <n v="2"/>
    <x v="0"/>
    <x v="1"/>
    <x v="0"/>
    <x v="3"/>
    <x v="0"/>
    <n v="4626.5"/>
    <n v="2297.14"/>
    <n v="7135459.9900000002"/>
    <n v="1542.3019539608777"/>
  </r>
  <r>
    <x v="0"/>
    <x v="1"/>
    <x v="0"/>
    <n v="3"/>
    <n v="2"/>
    <x v="0"/>
    <x v="1"/>
    <x v="0"/>
    <x v="3"/>
    <x v="1"/>
    <n v="3377"/>
    <n v="4450.6000000000004"/>
    <n v="5208353.7"/>
    <n v="1542.3019543973942"/>
  </r>
  <r>
    <x v="0"/>
    <x v="1"/>
    <x v="0"/>
    <n v="3"/>
    <n v="2"/>
    <x v="0"/>
    <x v="1"/>
    <x v="0"/>
    <x v="0"/>
    <x v="6"/>
    <n v="78812"/>
    <n v="8003.9"/>
    <n v="121551901.55"/>
    <n v="1542.3019533827335"/>
  </r>
  <r>
    <x v="0"/>
    <x v="1"/>
    <x v="0"/>
    <n v="3"/>
    <n v="2"/>
    <x v="0"/>
    <x v="1"/>
    <x v="0"/>
    <x v="0"/>
    <x v="0"/>
    <n v="12803.5"/>
    <n v="7748.6"/>
    <n v="19746863.059999999"/>
    <n v="1542.3019533721247"/>
  </r>
  <r>
    <x v="0"/>
    <x v="1"/>
    <x v="0"/>
    <n v="3"/>
    <n v="2"/>
    <x v="0"/>
    <x v="1"/>
    <x v="0"/>
    <x v="0"/>
    <x v="1"/>
    <n v="15691"/>
    <n v="20600.61"/>
    <n v="24200259.949999999"/>
    <n v="1542.3019533490535"/>
  </r>
  <r>
    <x v="0"/>
    <x v="1"/>
    <x v="0"/>
    <n v="3"/>
    <n v="2"/>
    <x v="0"/>
    <x v="1"/>
    <x v="0"/>
    <x v="1"/>
    <x v="6"/>
    <n v="2013"/>
    <n v="149.83000000000001"/>
    <n v="3104653.83"/>
    <n v="1542.3019523099852"/>
  </r>
  <r>
    <x v="0"/>
    <x v="1"/>
    <x v="0"/>
    <n v="3"/>
    <n v="2"/>
    <x v="0"/>
    <x v="1"/>
    <x v="0"/>
    <x v="1"/>
    <x v="0"/>
    <n v="1613"/>
    <n v="791.29"/>
    <n v="2487733.0499999998"/>
    <n v="1542.301952882827"/>
  </r>
  <r>
    <x v="0"/>
    <x v="1"/>
    <x v="0"/>
    <n v="3"/>
    <n v="2"/>
    <x v="0"/>
    <x v="1"/>
    <x v="0"/>
    <x v="1"/>
    <x v="1"/>
    <n v="624"/>
    <n v="945.92"/>
    <n v="962396.42"/>
    <n v="1542.3019551282052"/>
  </r>
  <r>
    <x v="0"/>
    <x v="1"/>
    <x v="0"/>
    <n v="3"/>
    <n v="2"/>
    <x v="0"/>
    <x v="1"/>
    <x v="0"/>
    <x v="2"/>
    <x v="6"/>
    <n v="125671"/>
    <n v="17545.740000000002"/>
    <n v="193822628.78999999"/>
    <n v="1542.3019534339664"/>
  </r>
  <r>
    <x v="0"/>
    <x v="1"/>
    <x v="0"/>
    <n v="3"/>
    <n v="2"/>
    <x v="0"/>
    <x v="1"/>
    <x v="0"/>
    <x v="2"/>
    <x v="0"/>
    <n v="31482"/>
    <n v="14627.77"/>
    <n v="48554750.100000001"/>
    <n v="1542.3019534972366"/>
  </r>
  <r>
    <x v="0"/>
    <x v="1"/>
    <x v="0"/>
    <n v="3"/>
    <n v="2"/>
    <x v="0"/>
    <x v="1"/>
    <x v="0"/>
    <x v="2"/>
    <x v="1"/>
    <n v="7929"/>
    <n v="11234.93"/>
    <n v="12228912.189999999"/>
    <n v="1542.3019535880942"/>
  </r>
  <r>
    <x v="0"/>
    <x v="1"/>
    <x v="0"/>
    <n v="3"/>
    <n v="2"/>
    <x v="0"/>
    <x v="1"/>
    <x v="1"/>
    <x v="3"/>
    <x v="6"/>
    <n v="369110"/>
    <n v="19279.52"/>
    <n v="569279074.01999998"/>
    <n v="1542.301953401425"/>
  </r>
  <r>
    <x v="0"/>
    <x v="1"/>
    <x v="0"/>
    <n v="3"/>
    <n v="2"/>
    <x v="0"/>
    <x v="1"/>
    <x v="1"/>
    <x v="3"/>
    <x v="0"/>
    <n v="1076"/>
    <n v="302.75"/>
    <n v="1659516.9"/>
    <n v="1542.3019516728623"/>
  </r>
  <r>
    <x v="0"/>
    <x v="1"/>
    <x v="0"/>
    <n v="3"/>
    <n v="2"/>
    <x v="0"/>
    <x v="1"/>
    <x v="1"/>
    <x v="3"/>
    <x v="1"/>
    <n v="87"/>
    <n v="159.5"/>
    <n v="134180.26999999999"/>
    <n v="1542.3019540229884"/>
  </r>
  <r>
    <x v="0"/>
    <x v="1"/>
    <x v="0"/>
    <n v="3"/>
    <n v="2"/>
    <x v="0"/>
    <x v="1"/>
    <x v="1"/>
    <x v="0"/>
    <x v="6"/>
    <n v="396553"/>
    <n v="13551.31"/>
    <n v="611604466.52999997"/>
    <n v="1542.3019534084976"/>
  </r>
  <r>
    <x v="0"/>
    <x v="1"/>
    <x v="0"/>
    <n v="3"/>
    <n v="2"/>
    <x v="0"/>
    <x v="1"/>
    <x v="1"/>
    <x v="0"/>
    <x v="0"/>
    <n v="5883848"/>
    <n v="1470975.13"/>
    <n v="9074670263.9200001"/>
    <n v="1542.3019534019234"/>
  </r>
  <r>
    <x v="0"/>
    <x v="1"/>
    <x v="0"/>
    <n v="3"/>
    <n v="2"/>
    <x v="0"/>
    <x v="1"/>
    <x v="1"/>
    <x v="0"/>
    <x v="1"/>
    <n v="778"/>
    <n v="1541.5"/>
    <n v="1199910.92"/>
    <n v="1542.3019537275063"/>
  </r>
  <r>
    <x v="0"/>
    <x v="1"/>
    <x v="0"/>
    <n v="3"/>
    <n v="2"/>
    <x v="1"/>
    <x v="1"/>
    <x v="0"/>
    <x v="3"/>
    <x v="2"/>
    <n v="1643"/>
    <n v="4687.51"/>
    <n v="33750844.32"/>
    <n v="20542.205916007304"/>
  </r>
  <r>
    <x v="0"/>
    <x v="1"/>
    <x v="0"/>
    <n v="3"/>
    <n v="2"/>
    <x v="1"/>
    <x v="1"/>
    <x v="0"/>
    <x v="3"/>
    <x v="3"/>
    <n v="611"/>
    <n v="2262.08"/>
    <n v="12551287.82"/>
    <n v="20542.205924713584"/>
  </r>
  <r>
    <x v="0"/>
    <x v="1"/>
    <x v="0"/>
    <n v="3"/>
    <n v="2"/>
    <x v="1"/>
    <x v="1"/>
    <x v="0"/>
    <x v="3"/>
    <x v="4"/>
    <n v="407"/>
    <n v="1891.37"/>
    <n v="8360677.8099999996"/>
    <n v="20542.20592137592"/>
  </r>
  <r>
    <x v="0"/>
    <x v="1"/>
    <x v="0"/>
    <n v="3"/>
    <n v="2"/>
    <x v="1"/>
    <x v="1"/>
    <x v="0"/>
    <x v="3"/>
    <x v="5"/>
    <n v="3133"/>
    <n v="56727.02"/>
    <n v="64358731.140000001"/>
    <n v="20542.205917650816"/>
  </r>
  <r>
    <x v="0"/>
    <x v="1"/>
    <x v="0"/>
    <n v="3"/>
    <n v="2"/>
    <x v="1"/>
    <x v="1"/>
    <x v="0"/>
    <x v="0"/>
    <x v="2"/>
    <n v="8094"/>
    <n v="22423.74"/>
    <n v="166268614.69999999"/>
    <n v="20542.205917963922"/>
  </r>
  <r>
    <x v="0"/>
    <x v="1"/>
    <x v="0"/>
    <n v="3"/>
    <n v="2"/>
    <x v="1"/>
    <x v="1"/>
    <x v="0"/>
    <x v="0"/>
    <x v="3"/>
    <n v="2514"/>
    <n v="9186.33"/>
    <n v="51643105.68"/>
    <n v="20542.205918854415"/>
  </r>
  <r>
    <x v="0"/>
    <x v="1"/>
    <x v="0"/>
    <n v="3"/>
    <n v="2"/>
    <x v="1"/>
    <x v="1"/>
    <x v="0"/>
    <x v="0"/>
    <x v="4"/>
    <n v="2468"/>
    <n v="11794.37"/>
    <n v="50698164.210000001"/>
    <n v="20542.205919773096"/>
  </r>
  <r>
    <x v="0"/>
    <x v="1"/>
    <x v="0"/>
    <n v="3"/>
    <n v="2"/>
    <x v="1"/>
    <x v="1"/>
    <x v="0"/>
    <x v="0"/>
    <x v="5"/>
    <n v="31967"/>
    <n v="620554.28"/>
    <n v="656672696.59000003"/>
    <n v="20542.20591829074"/>
  </r>
  <r>
    <x v="0"/>
    <x v="1"/>
    <x v="0"/>
    <n v="3"/>
    <n v="2"/>
    <x v="1"/>
    <x v="1"/>
    <x v="0"/>
    <x v="1"/>
    <x v="2"/>
    <n v="336"/>
    <n v="869.13"/>
    <n v="6902181.1900000004"/>
    <n v="20542.20592261905"/>
  </r>
  <r>
    <x v="0"/>
    <x v="1"/>
    <x v="0"/>
    <n v="3"/>
    <n v="2"/>
    <x v="1"/>
    <x v="1"/>
    <x v="0"/>
    <x v="1"/>
    <x v="3"/>
    <n v="227"/>
    <n v="794.8"/>
    <n v="4663080.74"/>
    <n v="20542.205903083701"/>
  </r>
  <r>
    <x v="0"/>
    <x v="1"/>
    <x v="0"/>
    <n v="3"/>
    <n v="2"/>
    <x v="1"/>
    <x v="1"/>
    <x v="0"/>
    <x v="1"/>
    <x v="4"/>
    <n v="152"/>
    <n v="690.17"/>
    <n v="3122415.3"/>
    <n v="20542.205921052631"/>
  </r>
  <r>
    <x v="0"/>
    <x v="1"/>
    <x v="0"/>
    <n v="3"/>
    <n v="2"/>
    <x v="1"/>
    <x v="1"/>
    <x v="0"/>
    <x v="1"/>
    <x v="5"/>
    <n v="1211"/>
    <n v="15990.29"/>
    <n v="24876611.370000001"/>
    <n v="20542.205920726672"/>
  </r>
  <r>
    <x v="0"/>
    <x v="1"/>
    <x v="0"/>
    <n v="3"/>
    <n v="2"/>
    <x v="1"/>
    <x v="1"/>
    <x v="0"/>
    <x v="2"/>
    <x v="2"/>
    <n v="2143"/>
    <n v="5240.8599999999997"/>
    <n v="44021947.280000001"/>
    <n v="20542.20591693887"/>
  </r>
  <r>
    <x v="0"/>
    <x v="1"/>
    <x v="0"/>
    <n v="3"/>
    <n v="2"/>
    <x v="1"/>
    <x v="1"/>
    <x v="0"/>
    <x v="2"/>
    <x v="3"/>
    <n v="1052"/>
    <n v="3645.47"/>
    <n v="21610400.629999999"/>
    <n v="20542.205922053232"/>
  </r>
  <r>
    <x v="0"/>
    <x v="1"/>
    <x v="0"/>
    <n v="3"/>
    <n v="2"/>
    <x v="1"/>
    <x v="1"/>
    <x v="0"/>
    <x v="2"/>
    <x v="4"/>
    <n v="674"/>
    <n v="3017.94"/>
    <n v="13845446.789999999"/>
    <n v="20542.205919881304"/>
  </r>
  <r>
    <x v="0"/>
    <x v="1"/>
    <x v="0"/>
    <n v="3"/>
    <n v="2"/>
    <x v="1"/>
    <x v="1"/>
    <x v="0"/>
    <x v="2"/>
    <x v="5"/>
    <n v="3069"/>
    <n v="37609.629999999997"/>
    <n v="63044029.960000001"/>
    <n v="20542.205917236886"/>
  </r>
  <r>
    <x v="0"/>
    <x v="1"/>
    <x v="0"/>
    <n v="3"/>
    <n v="2"/>
    <x v="1"/>
    <x v="1"/>
    <x v="1"/>
    <x v="3"/>
    <x v="2"/>
    <n v="6"/>
    <n v="13.5"/>
    <n v="123253.24"/>
    <n v="20542.206666666669"/>
  </r>
  <r>
    <x v="0"/>
    <x v="1"/>
    <x v="0"/>
    <n v="3"/>
    <n v="2"/>
    <x v="1"/>
    <x v="1"/>
    <x v="1"/>
    <x v="3"/>
    <x v="3"/>
    <n v="1"/>
    <n v="3.13"/>
    <n v="20542.21"/>
    <n v="20542.21"/>
  </r>
  <r>
    <x v="0"/>
    <x v="1"/>
    <x v="0"/>
    <n v="3"/>
    <n v="2"/>
    <x v="1"/>
    <x v="1"/>
    <x v="1"/>
    <x v="3"/>
    <x v="4"/>
    <n v="1"/>
    <n v="5"/>
    <n v="20542.21"/>
    <n v="20542.21"/>
  </r>
  <r>
    <x v="0"/>
    <x v="1"/>
    <x v="0"/>
    <n v="3"/>
    <n v="2"/>
    <x v="1"/>
    <x v="1"/>
    <x v="1"/>
    <x v="0"/>
    <x v="2"/>
    <n v="6"/>
    <n v="13.38"/>
    <n v="123253.24"/>
    <n v="20542.206666666669"/>
  </r>
  <r>
    <x v="0"/>
    <x v="1"/>
    <x v="0"/>
    <n v="3"/>
    <n v="2"/>
    <x v="1"/>
    <x v="1"/>
    <x v="1"/>
    <x v="0"/>
    <x v="3"/>
    <n v="1"/>
    <n v="3.13"/>
    <n v="20542.21"/>
    <n v="20542.21"/>
  </r>
  <r>
    <x v="0"/>
    <x v="1"/>
    <x v="0"/>
    <n v="3"/>
    <n v="2"/>
    <x v="0"/>
    <x v="0"/>
    <x v="0"/>
    <x v="3"/>
    <x v="6"/>
    <n v="688867"/>
    <n v="124368.93"/>
    <n v="2217002458.48"/>
    <n v="3218.3316351051799"/>
  </r>
  <r>
    <x v="0"/>
    <x v="1"/>
    <x v="0"/>
    <n v="3"/>
    <n v="2"/>
    <x v="0"/>
    <x v="0"/>
    <x v="0"/>
    <x v="3"/>
    <x v="0"/>
    <n v="77243.5"/>
    <n v="35197.68"/>
    <n v="248595199.66"/>
    <n v="3218.3316351537669"/>
  </r>
  <r>
    <x v="0"/>
    <x v="1"/>
    <x v="0"/>
    <n v="3"/>
    <n v="2"/>
    <x v="0"/>
    <x v="0"/>
    <x v="0"/>
    <x v="3"/>
    <x v="1"/>
    <n v="4074"/>
    <n v="7735.19"/>
    <n v="13111483.08"/>
    <n v="3218.3316347569958"/>
  </r>
  <r>
    <x v="0"/>
    <x v="1"/>
    <x v="0"/>
    <n v="3"/>
    <n v="2"/>
    <x v="0"/>
    <x v="0"/>
    <x v="0"/>
    <x v="0"/>
    <x v="6"/>
    <n v="772361"/>
    <n v="152931.74"/>
    <n v="2485713840.02"/>
    <n v="3218.331635103274"/>
  </r>
  <r>
    <x v="0"/>
    <x v="1"/>
    <x v="0"/>
    <n v="3"/>
    <n v="2"/>
    <x v="0"/>
    <x v="0"/>
    <x v="0"/>
    <x v="0"/>
    <x v="0"/>
    <n v="185974.5"/>
    <n v="84294.73"/>
    <n v="598527616.66999996"/>
    <n v="3218.3316350897567"/>
  </r>
  <r>
    <x v="0"/>
    <x v="1"/>
    <x v="0"/>
    <n v="3"/>
    <n v="2"/>
    <x v="0"/>
    <x v="0"/>
    <x v="0"/>
    <x v="0"/>
    <x v="1"/>
    <n v="10924"/>
    <n v="18726.68"/>
    <n v="35157054.780000001"/>
    <n v="3218.3316349322595"/>
  </r>
  <r>
    <x v="0"/>
    <x v="1"/>
    <x v="0"/>
    <n v="3"/>
    <n v="2"/>
    <x v="0"/>
    <x v="0"/>
    <x v="0"/>
    <x v="1"/>
    <x v="6"/>
    <n v="2485"/>
    <n v="198.27"/>
    <n v="7997554.1100000003"/>
    <n v="3218.3316338028171"/>
  </r>
  <r>
    <x v="0"/>
    <x v="1"/>
    <x v="0"/>
    <n v="3"/>
    <n v="2"/>
    <x v="0"/>
    <x v="0"/>
    <x v="0"/>
    <x v="1"/>
    <x v="0"/>
    <n v="903"/>
    <n v="477.34"/>
    <n v="2906153.47"/>
    <n v="3218.3316389811739"/>
  </r>
  <r>
    <x v="0"/>
    <x v="1"/>
    <x v="0"/>
    <n v="3"/>
    <n v="2"/>
    <x v="0"/>
    <x v="0"/>
    <x v="0"/>
    <x v="1"/>
    <x v="1"/>
    <n v="114"/>
    <n v="169.43"/>
    <n v="366889.81"/>
    <n v="3218.3316666666665"/>
  </r>
  <r>
    <x v="0"/>
    <x v="1"/>
    <x v="0"/>
    <n v="3"/>
    <n v="2"/>
    <x v="0"/>
    <x v="0"/>
    <x v="0"/>
    <x v="2"/>
    <x v="6"/>
    <n v="45561"/>
    <n v="4191.07"/>
    <n v="146630407.63"/>
    <n v="3218.3316351704307"/>
  </r>
  <r>
    <x v="0"/>
    <x v="1"/>
    <x v="0"/>
    <n v="3"/>
    <n v="2"/>
    <x v="0"/>
    <x v="0"/>
    <x v="0"/>
    <x v="2"/>
    <x v="0"/>
    <n v="234"/>
    <n v="75.180000000000007"/>
    <n v="753089.6"/>
    <n v="3218.3316239316237"/>
  </r>
  <r>
    <x v="0"/>
    <x v="1"/>
    <x v="0"/>
    <n v="3"/>
    <n v="2"/>
    <x v="0"/>
    <x v="0"/>
    <x v="0"/>
    <x v="2"/>
    <x v="1"/>
    <n v="17"/>
    <n v="23.06"/>
    <n v="54711.64"/>
    <n v="3218.3317647058825"/>
  </r>
  <r>
    <x v="0"/>
    <x v="1"/>
    <x v="0"/>
    <n v="3"/>
    <n v="3"/>
    <x v="0"/>
    <x v="1"/>
    <x v="0"/>
    <x v="3"/>
    <x v="6"/>
    <n v="266845"/>
    <n v="6128.43"/>
    <n v="396882360.44999999"/>
    <n v="1487.3142103093555"/>
  </r>
  <r>
    <x v="0"/>
    <x v="1"/>
    <x v="0"/>
    <n v="3"/>
    <n v="3"/>
    <x v="0"/>
    <x v="1"/>
    <x v="0"/>
    <x v="3"/>
    <x v="0"/>
    <n v="6232.5"/>
    <n v="3252.63"/>
    <n v="9269685.8200000003"/>
    <n v="1487.3142109907742"/>
  </r>
  <r>
    <x v="0"/>
    <x v="1"/>
    <x v="0"/>
    <n v="3"/>
    <n v="3"/>
    <x v="0"/>
    <x v="1"/>
    <x v="0"/>
    <x v="3"/>
    <x v="1"/>
    <n v="4381"/>
    <n v="6436.19"/>
    <n v="6515923.5599999996"/>
    <n v="1487.3142113672677"/>
  </r>
  <r>
    <x v="0"/>
    <x v="1"/>
    <x v="0"/>
    <n v="3"/>
    <n v="3"/>
    <x v="0"/>
    <x v="1"/>
    <x v="0"/>
    <x v="0"/>
    <x v="6"/>
    <n v="179964"/>
    <n v="30515.41"/>
    <n v="267663014.53999999"/>
    <n v="1487.3142102865017"/>
  </r>
  <r>
    <x v="0"/>
    <x v="1"/>
    <x v="0"/>
    <n v="3"/>
    <n v="3"/>
    <x v="0"/>
    <x v="1"/>
    <x v="0"/>
    <x v="0"/>
    <x v="0"/>
    <n v="15301.5"/>
    <n v="9390.92"/>
    <n v="22758138.390000001"/>
    <n v="1487.3142103715322"/>
  </r>
  <r>
    <x v="0"/>
    <x v="1"/>
    <x v="0"/>
    <n v="3"/>
    <n v="3"/>
    <x v="0"/>
    <x v="1"/>
    <x v="0"/>
    <x v="0"/>
    <x v="1"/>
    <n v="15380"/>
    <n v="20772.5"/>
    <n v="22874892.550000001"/>
    <n v="1487.314210013004"/>
  </r>
  <r>
    <x v="0"/>
    <x v="1"/>
    <x v="0"/>
    <n v="3"/>
    <n v="3"/>
    <x v="0"/>
    <x v="1"/>
    <x v="0"/>
    <x v="1"/>
    <x v="6"/>
    <n v="1733"/>
    <n v="146.24"/>
    <n v="2577515.5299999998"/>
    <n v="1487.3142123485284"/>
  </r>
  <r>
    <x v="0"/>
    <x v="1"/>
    <x v="0"/>
    <n v="3"/>
    <n v="3"/>
    <x v="0"/>
    <x v="1"/>
    <x v="0"/>
    <x v="1"/>
    <x v="0"/>
    <n v="1200"/>
    <n v="624.91999999999996"/>
    <n v="1784777.05"/>
    <n v="1487.3142083333335"/>
  </r>
  <r>
    <x v="0"/>
    <x v="1"/>
    <x v="0"/>
    <n v="3"/>
    <n v="3"/>
    <x v="0"/>
    <x v="1"/>
    <x v="0"/>
    <x v="1"/>
    <x v="1"/>
    <n v="523"/>
    <n v="793.1"/>
    <n v="777865.33"/>
    <n v="1487.3142065009558"/>
  </r>
  <r>
    <x v="0"/>
    <x v="1"/>
    <x v="0"/>
    <n v="3"/>
    <n v="3"/>
    <x v="0"/>
    <x v="1"/>
    <x v="0"/>
    <x v="2"/>
    <x v="6"/>
    <n v="91038"/>
    <n v="12236.61"/>
    <n v="135402111.08000001"/>
    <n v="1487.3142103297525"/>
  </r>
  <r>
    <x v="0"/>
    <x v="1"/>
    <x v="0"/>
    <n v="3"/>
    <n v="3"/>
    <x v="0"/>
    <x v="1"/>
    <x v="0"/>
    <x v="2"/>
    <x v="0"/>
    <n v="40016"/>
    <n v="18360.82"/>
    <n v="59516365.439999998"/>
    <n v="1487.3142103158737"/>
  </r>
  <r>
    <x v="0"/>
    <x v="1"/>
    <x v="0"/>
    <n v="3"/>
    <n v="3"/>
    <x v="0"/>
    <x v="1"/>
    <x v="0"/>
    <x v="2"/>
    <x v="1"/>
    <n v="10149"/>
    <n v="14422.96"/>
    <n v="15094751.92"/>
    <n v="1487.3142102670213"/>
  </r>
  <r>
    <x v="0"/>
    <x v="1"/>
    <x v="0"/>
    <n v="3"/>
    <n v="3"/>
    <x v="0"/>
    <x v="1"/>
    <x v="1"/>
    <x v="3"/>
    <x v="6"/>
    <n v="319657"/>
    <n v="13897.53"/>
    <n v="475430398.51999998"/>
    <n v="1487.314210294159"/>
  </r>
  <r>
    <x v="0"/>
    <x v="1"/>
    <x v="0"/>
    <n v="3"/>
    <n v="3"/>
    <x v="0"/>
    <x v="1"/>
    <x v="1"/>
    <x v="3"/>
    <x v="0"/>
    <n v="1251"/>
    <n v="312.86"/>
    <n v="1860630.08"/>
    <n v="1487.3142126298962"/>
  </r>
  <r>
    <x v="0"/>
    <x v="1"/>
    <x v="0"/>
    <n v="3"/>
    <n v="3"/>
    <x v="0"/>
    <x v="1"/>
    <x v="1"/>
    <x v="3"/>
    <x v="1"/>
    <n v="31"/>
    <n v="62"/>
    <n v="46106.74"/>
    <n v="1487.314193548387"/>
  </r>
  <r>
    <x v="0"/>
    <x v="1"/>
    <x v="0"/>
    <n v="3"/>
    <n v="3"/>
    <x v="0"/>
    <x v="1"/>
    <x v="1"/>
    <x v="0"/>
    <x v="6"/>
    <n v="384148"/>
    <n v="17881.240000000002"/>
    <n v="571348779.25999999"/>
    <n v="1487.3142103043617"/>
  </r>
  <r>
    <x v="0"/>
    <x v="1"/>
    <x v="0"/>
    <n v="3"/>
    <n v="3"/>
    <x v="0"/>
    <x v="1"/>
    <x v="1"/>
    <x v="0"/>
    <x v="0"/>
    <n v="5947443"/>
    <n v="1486871.86"/>
    <n v="8845716488.8099995"/>
    <n v="1487.3142102933982"/>
  </r>
  <r>
    <x v="0"/>
    <x v="2"/>
    <x v="0"/>
    <n v="4"/>
    <n v="3"/>
    <x v="1"/>
    <x v="1"/>
    <x v="0"/>
    <x v="2"/>
    <x v="5"/>
    <n v="3982"/>
    <n v="47765.32"/>
    <n v="63280586.770000003"/>
    <n v="15891.659158714216"/>
  </r>
  <r>
    <x v="0"/>
    <x v="2"/>
    <x v="0"/>
    <n v="4"/>
    <n v="3"/>
    <x v="1"/>
    <x v="1"/>
    <x v="1"/>
    <x v="3"/>
    <x v="2"/>
    <n v="6"/>
    <n v="13.5"/>
    <n v="95349.95"/>
    <n v="15891.658333333333"/>
  </r>
  <r>
    <x v="0"/>
    <x v="2"/>
    <x v="0"/>
    <n v="4"/>
    <n v="3"/>
    <x v="1"/>
    <x v="1"/>
    <x v="1"/>
    <x v="3"/>
    <x v="3"/>
    <n v="1"/>
    <n v="3.13"/>
    <n v="15891.66"/>
    <n v="15891.66"/>
  </r>
  <r>
    <x v="0"/>
    <x v="2"/>
    <x v="0"/>
    <n v="4"/>
    <n v="3"/>
    <x v="1"/>
    <x v="1"/>
    <x v="1"/>
    <x v="3"/>
    <x v="4"/>
    <n v="1"/>
    <n v="5"/>
    <n v="15891.66"/>
    <n v="15891.66"/>
  </r>
  <r>
    <x v="0"/>
    <x v="2"/>
    <x v="0"/>
    <n v="4"/>
    <n v="3"/>
    <x v="1"/>
    <x v="1"/>
    <x v="1"/>
    <x v="0"/>
    <x v="2"/>
    <n v="6"/>
    <n v="13.38"/>
    <n v="95349.95"/>
    <n v="15891.658333333333"/>
  </r>
  <r>
    <x v="0"/>
    <x v="2"/>
    <x v="0"/>
    <n v="4"/>
    <n v="3"/>
    <x v="1"/>
    <x v="1"/>
    <x v="1"/>
    <x v="0"/>
    <x v="3"/>
    <n v="1"/>
    <n v="3.13"/>
    <n v="15891.66"/>
    <n v="15891.66"/>
  </r>
  <r>
    <x v="0"/>
    <x v="2"/>
    <x v="0"/>
    <n v="4"/>
    <n v="3"/>
    <x v="0"/>
    <x v="0"/>
    <x v="0"/>
    <x v="3"/>
    <x v="6"/>
    <n v="525020"/>
    <n v="98151.29"/>
    <n v="1896229196.3"/>
    <n v="3611.7275461887166"/>
  </r>
  <r>
    <x v="0"/>
    <x v="2"/>
    <x v="0"/>
    <n v="4"/>
    <n v="3"/>
    <x v="0"/>
    <x v="0"/>
    <x v="0"/>
    <x v="3"/>
    <x v="0"/>
    <n v="56873.5"/>
    <n v="26302.44"/>
    <n v="205411586.59999999"/>
    <n v="3611.7275462209991"/>
  </r>
  <r>
    <x v="0"/>
    <x v="2"/>
    <x v="0"/>
    <n v="4"/>
    <n v="3"/>
    <x v="0"/>
    <x v="0"/>
    <x v="0"/>
    <x v="3"/>
    <x v="1"/>
    <n v="2508"/>
    <n v="4737.75"/>
    <n v="9058212.6899999995"/>
    <n v="3611.7275478468896"/>
  </r>
  <r>
    <x v="0"/>
    <x v="2"/>
    <x v="0"/>
    <n v="4"/>
    <n v="3"/>
    <x v="0"/>
    <x v="0"/>
    <x v="0"/>
    <x v="0"/>
    <x v="6"/>
    <n v="657833.5"/>
    <n v="130653.45"/>
    <n v="2375915372.7600002"/>
    <n v="3611.7275461952004"/>
  </r>
  <r>
    <x v="0"/>
    <x v="2"/>
    <x v="0"/>
    <n v="4"/>
    <n v="3"/>
    <x v="0"/>
    <x v="0"/>
    <x v="0"/>
    <x v="0"/>
    <x v="0"/>
    <n v="122082.5"/>
    <n v="56640.68"/>
    <n v="440928728.16000003"/>
    <n v="3611.7275462085067"/>
  </r>
  <r>
    <x v="0"/>
    <x v="2"/>
    <x v="0"/>
    <n v="4"/>
    <n v="3"/>
    <x v="0"/>
    <x v="0"/>
    <x v="0"/>
    <x v="0"/>
    <x v="1"/>
    <n v="13111"/>
    <n v="23842.13"/>
    <n v="47353359.859999999"/>
    <n v="3611.7275463351384"/>
  </r>
  <r>
    <x v="0"/>
    <x v="2"/>
    <x v="0"/>
    <n v="4"/>
    <n v="3"/>
    <x v="0"/>
    <x v="0"/>
    <x v="0"/>
    <x v="1"/>
    <x v="6"/>
    <n v="3112"/>
    <n v="249.62"/>
    <n v="11239696.119999999"/>
    <n v="3611.7275449871463"/>
  </r>
  <r>
    <x v="0"/>
    <x v="2"/>
    <x v="0"/>
    <n v="4"/>
    <n v="3"/>
    <x v="0"/>
    <x v="0"/>
    <x v="0"/>
    <x v="1"/>
    <x v="0"/>
    <n v="967"/>
    <n v="494.19"/>
    <n v="3492540.54"/>
    <n v="3611.727549120993"/>
  </r>
  <r>
    <x v="0"/>
    <x v="2"/>
    <x v="0"/>
    <n v="4"/>
    <n v="3"/>
    <x v="0"/>
    <x v="0"/>
    <x v="0"/>
    <x v="1"/>
    <x v="1"/>
    <n v="107"/>
    <n v="161.35"/>
    <n v="386454.85"/>
    <n v="3611.7275700934579"/>
  </r>
  <r>
    <x v="0"/>
    <x v="2"/>
    <x v="0"/>
    <n v="4"/>
    <n v="3"/>
    <x v="0"/>
    <x v="0"/>
    <x v="0"/>
    <x v="2"/>
    <x v="6"/>
    <n v="56960"/>
    <n v="6183.32"/>
    <n v="205724001.03"/>
    <n v="3611.7275461727527"/>
  </r>
  <r>
    <x v="0"/>
    <x v="2"/>
    <x v="0"/>
    <n v="4"/>
    <n v="3"/>
    <x v="0"/>
    <x v="0"/>
    <x v="0"/>
    <x v="2"/>
    <x v="0"/>
    <n v="3056"/>
    <n v="737.29"/>
    <n v="11037439.380000001"/>
    <n v="3611.7275458115187"/>
  </r>
  <r>
    <x v="0"/>
    <x v="2"/>
    <x v="0"/>
    <n v="4"/>
    <n v="3"/>
    <x v="0"/>
    <x v="0"/>
    <x v="0"/>
    <x v="2"/>
    <x v="1"/>
    <n v="13"/>
    <n v="21.12"/>
    <n v="46952.46"/>
    <n v="3611.7276923076925"/>
  </r>
  <r>
    <x v="0"/>
    <x v="2"/>
    <x v="0"/>
    <n v="4"/>
    <n v="2"/>
    <x v="1"/>
    <x v="1"/>
    <x v="0"/>
    <x v="3"/>
    <x v="4"/>
    <n v="458"/>
    <n v="2119.17"/>
    <n v="8085754.5599999996"/>
    <n v="17654.485938864629"/>
  </r>
  <r>
    <x v="0"/>
    <x v="2"/>
    <x v="0"/>
    <n v="4"/>
    <n v="2"/>
    <x v="1"/>
    <x v="1"/>
    <x v="0"/>
    <x v="3"/>
    <x v="5"/>
    <n v="2696"/>
    <n v="40904.370000000003"/>
    <n v="47596494.090000004"/>
    <n v="17654.4859384273"/>
  </r>
  <r>
    <x v="0"/>
    <x v="2"/>
    <x v="0"/>
    <n v="4"/>
    <n v="2"/>
    <x v="1"/>
    <x v="1"/>
    <x v="0"/>
    <x v="0"/>
    <x v="2"/>
    <n v="8836"/>
    <n v="24467.79"/>
    <n v="155995037.75999999"/>
    <n v="17654.485939339065"/>
  </r>
  <r>
    <x v="0"/>
    <x v="2"/>
    <x v="0"/>
    <n v="4"/>
    <n v="2"/>
    <x v="1"/>
    <x v="1"/>
    <x v="0"/>
    <x v="0"/>
    <x v="3"/>
    <n v="2590"/>
    <n v="9337.77"/>
    <n v="45725118.579999998"/>
    <n v="17654.485938223937"/>
  </r>
  <r>
    <x v="0"/>
    <x v="2"/>
    <x v="0"/>
    <n v="4"/>
    <n v="2"/>
    <x v="1"/>
    <x v="1"/>
    <x v="0"/>
    <x v="0"/>
    <x v="4"/>
    <n v="3667"/>
    <n v="17725.939999999999"/>
    <n v="64738999.939999998"/>
    <n v="17654.48593946005"/>
  </r>
  <r>
    <x v="0"/>
    <x v="2"/>
    <x v="0"/>
    <n v="4"/>
    <n v="2"/>
    <x v="1"/>
    <x v="1"/>
    <x v="0"/>
    <x v="0"/>
    <x v="5"/>
    <n v="36367"/>
    <n v="689565.9"/>
    <n v="642040690.14999998"/>
    <n v="17654.485939175625"/>
  </r>
  <r>
    <x v="0"/>
    <x v="2"/>
    <x v="0"/>
    <n v="4"/>
    <n v="2"/>
    <x v="1"/>
    <x v="1"/>
    <x v="0"/>
    <x v="1"/>
    <x v="2"/>
    <n v="395"/>
    <n v="1012.15"/>
    <n v="6973521.9500000002"/>
    <n v="17654.485949367088"/>
  </r>
  <r>
    <x v="0"/>
    <x v="2"/>
    <x v="0"/>
    <n v="4"/>
    <n v="2"/>
    <x v="1"/>
    <x v="1"/>
    <x v="0"/>
    <x v="1"/>
    <x v="3"/>
    <n v="371"/>
    <n v="1305.05"/>
    <n v="6549814.2800000003"/>
    <n v="17654.485929919138"/>
  </r>
  <r>
    <x v="0"/>
    <x v="2"/>
    <x v="0"/>
    <n v="4"/>
    <n v="2"/>
    <x v="1"/>
    <x v="1"/>
    <x v="0"/>
    <x v="1"/>
    <x v="4"/>
    <n v="247"/>
    <n v="1125.03"/>
    <n v="4360658.03"/>
    <n v="17654.485951417006"/>
  </r>
  <r>
    <x v="0"/>
    <x v="2"/>
    <x v="0"/>
    <n v="4"/>
    <n v="2"/>
    <x v="1"/>
    <x v="1"/>
    <x v="0"/>
    <x v="1"/>
    <x v="5"/>
    <n v="1461"/>
    <n v="18626.439999999999"/>
    <n v="25793203.960000001"/>
    <n v="17654.485941136209"/>
  </r>
  <r>
    <x v="0"/>
    <x v="2"/>
    <x v="0"/>
    <n v="4"/>
    <n v="2"/>
    <x v="1"/>
    <x v="1"/>
    <x v="0"/>
    <x v="2"/>
    <x v="2"/>
    <n v="2808"/>
    <n v="6852.28"/>
    <n v="49573796.520000003"/>
    <n v="17654.48594017094"/>
  </r>
  <r>
    <x v="0"/>
    <x v="2"/>
    <x v="0"/>
    <n v="4"/>
    <n v="2"/>
    <x v="1"/>
    <x v="1"/>
    <x v="0"/>
    <x v="2"/>
    <x v="3"/>
    <n v="1374"/>
    <n v="4765.54"/>
    <n v="24257263.68"/>
    <n v="17654.485938864629"/>
  </r>
  <r>
    <x v="0"/>
    <x v="2"/>
    <x v="0"/>
    <n v="4"/>
    <n v="2"/>
    <x v="1"/>
    <x v="1"/>
    <x v="0"/>
    <x v="2"/>
    <x v="4"/>
    <n v="951"/>
    <n v="4264.91"/>
    <n v="16789416.129999999"/>
    <n v="17654.485941114614"/>
  </r>
  <r>
    <x v="0"/>
    <x v="2"/>
    <x v="0"/>
    <n v="4"/>
    <n v="2"/>
    <x v="1"/>
    <x v="1"/>
    <x v="0"/>
    <x v="2"/>
    <x v="5"/>
    <n v="4441"/>
    <n v="56824.61"/>
    <n v="78403572.060000002"/>
    <n v="17654.485940103579"/>
  </r>
  <r>
    <x v="0"/>
    <x v="2"/>
    <x v="0"/>
    <n v="4"/>
    <n v="2"/>
    <x v="1"/>
    <x v="1"/>
    <x v="1"/>
    <x v="3"/>
    <x v="2"/>
    <n v="6"/>
    <n v="13.5"/>
    <n v="105926.92"/>
    <n v="17654.486666666668"/>
  </r>
  <r>
    <x v="0"/>
    <x v="2"/>
    <x v="0"/>
    <n v="4"/>
    <n v="2"/>
    <x v="1"/>
    <x v="1"/>
    <x v="1"/>
    <x v="3"/>
    <x v="3"/>
    <n v="1"/>
    <n v="3.13"/>
    <n v="17654.490000000002"/>
    <n v="17654.490000000002"/>
  </r>
  <r>
    <x v="0"/>
    <x v="2"/>
    <x v="0"/>
    <n v="4"/>
    <n v="2"/>
    <x v="1"/>
    <x v="1"/>
    <x v="1"/>
    <x v="3"/>
    <x v="4"/>
    <n v="1"/>
    <n v="5"/>
    <n v="17654.490000000002"/>
    <n v="17654.490000000002"/>
  </r>
  <r>
    <x v="0"/>
    <x v="2"/>
    <x v="0"/>
    <n v="4"/>
    <n v="2"/>
    <x v="1"/>
    <x v="1"/>
    <x v="1"/>
    <x v="0"/>
    <x v="2"/>
    <n v="6"/>
    <n v="13.38"/>
    <n v="105926.92"/>
    <n v="17654.486666666668"/>
  </r>
  <r>
    <x v="0"/>
    <x v="2"/>
    <x v="0"/>
    <n v="4"/>
    <n v="2"/>
    <x v="1"/>
    <x v="1"/>
    <x v="1"/>
    <x v="0"/>
    <x v="3"/>
    <n v="1"/>
    <n v="3.13"/>
    <n v="17654.490000000002"/>
    <n v="17654.490000000002"/>
  </r>
  <r>
    <x v="0"/>
    <x v="2"/>
    <x v="0"/>
    <n v="4"/>
    <n v="2"/>
    <x v="0"/>
    <x v="0"/>
    <x v="0"/>
    <x v="3"/>
    <x v="6"/>
    <n v="643515"/>
    <n v="121138.93"/>
    <n v="2014505845.2"/>
    <n v="3130.4722426050675"/>
  </r>
  <r>
    <x v="0"/>
    <x v="2"/>
    <x v="0"/>
    <n v="4"/>
    <n v="2"/>
    <x v="0"/>
    <x v="0"/>
    <x v="0"/>
    <x v="3"/>
    <x v="0"/>
    <n v="68556.5"/>
    <n v="31673.14"/>
    <n v="214614220.30000001"/>
    <n v="3130.472242602817"/>
  </r>
  <r>
    <x v="0"/>
    <x v="2"/>
    <x v="0"/>
    <n v="4"/>
    <n v="2"/>
    <x v="0"/>
    <x v="0"/>
    <x v="0"/>
    <x v="3"/>
    <x v="1"/>
    <n v="5843"/>
    <n v="10372.040000000001"/>
    <n v="18291349.309999999"/>
    <n v="3130.472241998973"/>
  </r>
  <r>
    <x v="0"/>
    <x v="2"/>
    <x v="0"/>
    <n v="4"/>
    <n v="2"/>
    <x v="0"/>
    <x v="0"/>
    <x v="0"/>
    <x v="0"/>
    <x v="6"/>
    <n v="779939.5"/>
    <n v="155089.85"/>
    <n v="2441578955.6599998"/>
    <n v="3130.4722426034327"/>
  </r>
  <r>
    <x v="0"/>
    <x v="2"/>
    <x v="0"/>
    <n v="4"/>
    <n v="2"/>
    <x v="0"/>
    <x v="0"/>
    <x v="0"/>
    <x v="0"/>
    <x v="0"/>
    <n v="145930.5"/>
    <n v="65696.03"/>
    <n v="456831379.60000002"/>
    <n v="3130.4722426086391"/>
  </r>
  <r>
    <x v="0"/>
    <x v="2"/>
    <x v="0"/>
    <n v="4"/>
    <n v="2"/>
    <x v="0"/>
    <x v="0"/>
    <x v="0"/>
    <x v="0"/>
    <x v="1"/>
    <n v="12471"/>
    <n v="21902.16"/>
    <n v="39040119.340000004"/>
    <n v="3130.4722428033037"/>
  </r>
  <r>
    <x v="0"/>
    <x v="2"/>
    <x v="0"/>
    <n v="4"/>
    <n v="2"/>
    <x v="0"/>
    <x v="0"/>
    <x v="0"/>
    <x v="1"/>
    <x v="6"/>
    <n v="3138"/>
    <n v="250.76"/>
    <n v="9823421.9000000004"/>
    <n v="3130.4722434671767"/>
  </r>
  <r>
    <x v="0"/>
    <x v="2"/>
    <x v="0"/>
    <n v="4"/>
    <n v="2"/>
    <x v="0"/>
    <x v="0"/>
    <x v="0"/>
    <x v="1"/>
    <x v="0"/>
    <n v="926"/>
    <n v="459.68"/>
    <n v="2898817.3"/>
    <n v="3130.4722462203022"/>
  </r>
  <r>
    <x v="0"/>
    <x v="2"/>
    <x v="0"/>
    <n v="4"/>
    <n v="2"/>
    <x v="0"/>
    <x v="0"/>
    <x v="0"/>
    <x v="1"/>
    <x v="1"/>
    <n v="117"/>
    <n v="172.02"/>
    <n v="366265.25"/>
    <n v="3130.4722222222222"/>
  </r>
  <r>
    <x v="0"/>
    <x v="2"/>
    <x v="0"/>
    <n v="4"/>
    <n v="2"/>
    <x v="0"/>
    <x v="0"/>
    <x v="0"/>
    <x v="2"/>
    <x v="6"/>
    <n v="49868"/>
    <n v="4693.46"/>
    <n v="156110389.78999999"/>
    <n v="3130.4722425202531"/>
  </r>
  <r>
    <x v="0"/>
    <x v="2"/>
    <x v="0"/>
    <n v="4"/>
    <n v="2"/>
    <x v="0"/>
    <x v="0"/>
    <x v="0"/>
    <x v="2"/>
    <x v="0"/>
    <n v="126"/>
    <n v="52.1"/>
    <n v="394439.5"/>
    <n v="3130.4722222222222"/>
  </r>
  <r>
    <x v="0"/>
    <x v="2"/>
    <x v="0"/>
    <n v="4"/>
    <n v="2"/>
    <x v="0"/>
    <x v="0"/>
    <x v="0"/>
    <x v="2"/>
    <x v="1"/>
    <n v="17"/>
    <n v="23.49"/>
    <n v="53218.03"/>
    <n v="3130.4723529411763"/>
  </r>
  <r>
    <x v="0"/>
    <x v="2"/>
    <x v="0"/>
    <n v="4"/>
    <n v="3"/>
    <x v="0"/>
    <x v="1"/>
    <x v="0"/>
    <x v="3"/>
    <x v="6"/>
    <n v="165822"/>
    <n v="20308.54"/>
    <n v="236573534.21000001"/>
    <n v="1426.6715768112797"/>
  </r>
  <r>
    <x v="0"/>
    <x v="2"/>
    <x v="0"/>
    <n v="4"/>
    <n v="3"/>
    <x v="0"/>
    <x v="1"/>
    <x v="0"/>
    <x v="3"/>
    <x v="0"/>
    <n v="6104.5"/>
    <n v="3388.4"/>
    <n v="8709116.6400000006"/>
    <n v="1426.671576705709"/>
  </r>
  <r>
    <x v="0"/>
    <x v="2"/>
    <x v="0"/>
    <n v="4"/>
    <n v="3"/>
    <x v="0"/>
    <x v="1"/>
    <x v="0"/>
    <x v="3"/>
    <x v="1"/>
    <n v="9983"/>
    <n v="16613.54"/>
    <n v="14242462.35"/>
    <n v="1426.6715766803566"/>
  </r>
  <r>
    <x v="0"/>
    <x v="2"/>
    <x v="0"/>
    <n v="4"/>
    <n v="3"/>
    <x v="0"/>
    <x v="1"/>
    <x v="0"/>
    <x v="0"/>
    <x v="6"/>
    <n v="215838.5"/>
    <n v="25954.639999999999"/>
    <n v="307930653.13"/>
    <n v="1426.671576803953"/>
  </r>
  <r>
    <x v="0"/>
    <x v="2"/>
    <x v="0"/>
    <n v="4"/>
    <n v="3"/>
    <x v="0"/>
    <x v="1"/>
    <x v="0"/>
    <x v="0"/>
    <x v="0"/>
    <n v="15543.5"/>
    <n v="9618.16"/>
    <n v="22175469.649999999"/>
    <n v="1426.6715765432496"/>
  </r>
  <r>
    <x v="0"/>
    <x v="2"/>
    <x v="0"/>
    <n v="4"/>
    <n v="3"/>
    <x v="0"/>
    <x v="1"/>
    <x v="0"/>
    <x v="0"/>
    <x v="1"/>
    <n v="12138"/>
    <n v="17753.3"/>
    <n v="17316939.600000001"/>
    <n v="1426.6715768660406"/>
  </r>
  <r>
    <x v="0"/>
    <x v="2"/>
    <x v="0"/>
    <n v="4"/>
    <n v="3"/>
    <x v="0"/>
    <x v="1"/>
    <x v="0"/>
    <x v="1"/>
    <x v="6"/>
    <n v="2250"/>
    <n v="177.78"/>
    <n v="3210011.05"/>
    <n v="1426.6715777777777"/>
  </r>
  <r>
    <x v="0"/>
    <x v="2"/>
    <x v="0"/>
    <n v="4"/>
    <n v="3"/>
    <x v="0"/>
    <x v="1"/>
    <x v="0"/>
    <x v="1"/>
    <x v="0"/>
    <n v="1562"/>
    <n v="821.27"/>
    <n v="2228461"/>
    <n v="1426.6715749039693"/>
  </r>
  <r>
    <x v="0"/>
    <x v="2"/>
    <x v="0"/>
    <n v="4"/>
    <n v="3"/>
    <x v="0"/>
    <x v="1"/>
    <x v="0"/>
    <x v="1"/>
    <x v="1"/>
    <n v="698"/>
    <n v="1051.95"/>
    <n v="995816.76"/>
    <n v="1426.6715759312322"/>
  </r>
  <r>
    <x v="0"/>
    <x v="2"/>
    <x v="0"/>
    <n v="4"/>
    <n v="3"/>
    <x v="0"/>
    <x v="1"/>
    <x v="0"/>
    <x v="2"/>
    <x v="6"/>
    <n v="112411"/>
    <n v="14797.54"/>
    <n v="160373578.62"/>
    <n v="1426.6715768029819"/>
  </r>
  <r>
    <x v="0"/>
    <x v="2"/>
    <x v="0"/>
    <n v="4"/>
    <n v="3"/>
    <x v="0"/>
    <x v="1"/>
    <x v="0"/>
    <x v="2"/>
    <x v="0"/>
    <n v="47699"/>
    <n v="22933.15"/>
    <n v="68050807.540000007"/>
    <n v="1426.6715767626158"/>
  </r>
  <r>
    <x v="0"/>
    <x v="2"/>
    <x v="0"/>
    <n v="4"/>
    <n v="3"/>
    <x v="0"/>
    <x v="1"/>
    <x v="0"/>
    <x v="2"/>
    <x v="1"/>
    <n v="12397"/>
    <n v="17451.89"/>
    <n v="17686447.539999999"/>
    <n v="1426.671576994434"/>
  </r>
  <r>
    <x v="0"/>
    <x v="2"/>
    <x v="0"/>
    <n v="4"/>
    <n v="3"/>
    <x v="0"/>
    <x v="1"/>
    <x v="1"/>
    <x v="3"/>
    <x v="6"/>
    <n v="380418"/>
    <n v="16115.93"/>
    <n v="542731547.89999998"/>
    <n v="1426.6715767918447"/>
  </r>
  <r>
    <x v="0"/>
    <x v="2"/>
    <x v="0"/>
    <n v="4"/>
    <n v="3"/>
    <x v="0"/>
    <x v="1"/>
    <x v="1"/>
    <x v="3"/>
    <x v="0"/>
    <n v="9242"/>
    <n v="2343.88"/>
    <n v="13185298.710000001"/>
    <n v="1426.6715764985934"/>
  </r>
  <r>
    <x v="0"/>
    <x v="2"/>
    <x v="0"/>
    <n v="4"/>
    <n v="3"/>
    <x v="0"/>
    <x v="1"/>
    <x v="1"/>
    <x v="3"/>
    <x v="1"/>
    <n v="79"/>
    <n v="143.5"/>
    <n v="112707.05"/>
    <n v="1426.6715189873419"/>
  </r>
  <r>
    <x v="0"/>
    <x v="2"/>
    <x v="0"/>
    <n v="4"/>
    <n v="3"/>
    <x v="0"/>
    <x v="1"/>
    <x v="1"/>
    <x v="0"/>
    <x v="6"/>
    <n v="323342"/>
    <n v="9980.7099999999991"/>
    <n v="461302840.98000002"/>
    <n v="1426.671576782478"/>
  </r>
  <r>
    <x v="0"/>
    <x v="2"/>
    <x v="0"/>
    <n v="4"/>
    <n v="3"/>
    <x v="0"/>
    <x v="1"/>
    <x v="1"/>
    <x v="0"/>
    <x v="0"/>
    <n v="5949766"/>
    <n v="1487454.63"/>
    <n v="8488362040.7399998"/>
    <n v="1426.6715767880619"/>
  </r>
  <r>
    <x v="0"/>
    <x v="2"/>
    <x v="0"/>
    <n v="4"/>
    <n v="3"/>
    <x v="0"/>
    <x v="1"/>
    <x v="1"/>
    <x v="0"/>
    <x v="1"/>
    <n v="519"/>
    <n v="1023.5"/>
    <n v="740442.55"/>
    <n v="1426.6715799614644"/>
  </r>
  <r>
    <x v="0"/>
    <x v="2"/>
    <x v="0"/>
    <n v="4"/>
    <n v="3"/>
    <x v="1"/>
    <x v="1"/>
    <x v="0"/>
    <x v="3"/>
    <x v="2"/>
    <n v="2158"/>
    <n v="6133"/>
    <n v="34294200.469999999"/>
    <n v="15891.659161260426"/>
  </r>
  <r>
    <x v="0"/>
    <x v="2"/>
    <x v="0"/>
    <n v="4"/>
    <n v="3"/>
    <x v="1"/>
    <x v="1"/>
    <x v="0"/>
    <x v="3"/>
    <x v="3"/>
    <n v="557"/>
    <n v="1965.61"/>
    <n v="8851654.1500000004"/>
    <n v="15891.659156193897"/>
  </r>
  <r>
    <x v="0"/>
    <x v="2"/>
    <x v="0"/>
    <n v="4"/>
    <n v="3"/>
    <x v="1"/>
    <x v="1"/>
    <x v="0"/>
    <x v="3"/>
    <x v="4"/>
    <n v="471"/>
    <n v="2192.7800000000002"/>
    <n v="7484971.46"/>
    <n v="15891.6591507431"/>
  </r>
  <r>
    <x v="0"/>
    <x v="2"/>
    <x v="0"/>
    <n v="4"/>
    <n v="3"/>
    <x v="1"/>
    <x v="1"/>
    <x v="0"/>
    <x v="3"/>
    <x v="5"/>
    <n v="4323"/>
    <n v="84506.69"/>
    <n v="68699642.549999997"/>
    <n v="15891.659160305342"/>
  </r>
  <r>
    <x v="0"/>
    <x v="2"/>
    <x v="0"/>
    <n v="4"/>
    <n v="3"/>
    <x v="1"/>
    <x v="1"/>
    <x v="0"/>
    <x v="0"/>
    <x v="2"/>
    <n v="8248"/>
    <n v="23133.45"/>
    <n v="131074404.75"/>
    <n v="15891.659159796314"/>
  </r>
  <r>
    <x v="0"/>
    <x v="2"/>
    <x v="0"/>
    <n v="4"/>
    <n v="3"/>
    <x v="1"/>
    <x v="1"/>
    <x v="0"/>
    <x v="0"/>
    <x v="3"/>
    <n v="1726"/>
    <n v="6191.43"/>
    <n v="27429003.710000001"/>
    <n v="15891.6591599073"/>
  </r>
  <r>
    <x v="0"/>
    <x v="2"/>
    <x v="0"/>
    <n v="4"/>
    <n v="3"/>
    <x v="1"/>
    <x v="1"/>
    <x v="0"/>
    <x v="0"/>
    <x v="4"/>
    <n v="2925"/>
    <n v="14085.28"/>
    <n v="46483103.039999999"/>
    <n v="15891.659158974358"/>
  </r>
  <r>
    <x v="0"/>
    <x v="2"/>
    <x v="0"/>
    <n v="4"/>
    <n v="3"/>
    <x v="1"/>
    <x v="1"/>
    <x v="0"/>
    <x v="0"/>
    <x v="5"/>
    <n v="44801"/>
    <n v="955853.51"/>
    <n v="711962221.99000001"/>
    <n v="15891.659159170555"/>
  </r>
  <r>
    <x v="0"/>
    <x v="2"/>
    <x v="0"/>
    <n v="4"/>
    <n v="3"/>
    <x v="1"/>
    <x v="1"/>
    <x v="0"/>
    <x v="1"/>
    <x v="2"/>
    <n v="455"/>
    <n v="1143.8599999999999"/>
    <n v="7230704.9199999999"/>
    <n v="15891.659164835164"/>
  </r>
  <r>
    <x v="0"/>
    <x v="2"/>
    <x v="0"/>
    <n v="4"/>
    <n v="3"/>
    <x v="1"/>
    <x v="1"/>
    <x v="0"/>
    <x v="1"/>
    <x v="3"/>
    <n v="299"/>
    <n v="1037.27"/>
    <n v="4751606.09"/>
    <n v="15891.659163879598"/>
  </r>
  <r>
    <x v="0"/>
    <x v="2"/>
    <x v="0"/>
    <n v="4"/>
    <n v="3"/>
    <x v="1"/>
    <x v="1"/>
    <x v="0"/>
    <x v="1"/>
    <x v="4"/>
    <n v="249"/>
    <n v="1133.52"/>
    <n v="3957023.13"/>
    <n v="15891.659156626505"/>
  </r>
  <r>
    <x v="0"/>
    <x v="2"/>
    <x v="0"/>
    <n v="4"/>
    <n v="3"/>
    <x v="1"/>
    <x v="1"/>
    <x v="0"/>
    <x v="1"/>
    <x v="5"/>
    <n v="1300"/>
    <n v="17033.849999999999"/>
    <n v="20659156.91"/>
    <n v="15891.659161538462"/>
  </r>
  <r>
    <x v="0"/>
    <x v="2"/>
    <x v="0"/>
    <n v="4"/>
    <n v="3"/>
    <x v="1"/>
    <x v="1"/>
    <x v="0"/>
    <x v="2"/>
    <x v="2"/>
    <n v="3275"/>
    <n v="7979.41"/>
    <n v="52045183.75"/>
    <n v="15891.659160305344"/>
  </r>
  <r>
    <x v="0"/>
    <x v="2"/>
    <x v="0"/>
    <n v="4"/>
    <n v="3"/>
    <x v="1"/>
    <x v="1"/>
    <x v="0"/>
    <x v="2"/>
    <x v="3"/>
    <n v="1627"/>
    <n v="5622.09"/>
    <n v="25855729.449999999"/>
    <n v="15891.659157959433"/>
  </r>
  <r>
    <x v="0"/>
    <x v="2"/>
    <x v="0"/>
    <n v="4"/>
    <n v="3"/>
    <x v="1"/>
    <x v="1"/>
    <x v="0"/>
    <x v="2"/>
    <x v="4"/>
    <n v="1087"/>
    <n v="4879.0600000000004"/>
    <n v="17274233.510000002"/>
    <n v="15891.659162833488"/>
  </r>
  <r>
    <x v="0"/>
    <x v="2"/>
    <x v="0"/>
    <n v="4"/>
    <n v="1"/>
    <x v="0"/>
    <x v="1"/>
    <x v="0"/>
    <x v="3"/>
    <x v="6"/>
    <n v="282852"/>
    <n v="6141.78"/>
    <n v="455362415.85000002"/>
    <n v="1609.8963975860167"/>
  </r>
  <r>
    <x v="0"/>
    <x v="2"/>
    <x v="0"/>
    <n v="4"/>
    <n v="1"/>
    <x v="0"/>
    <x v="1"/>
    <x v="0"/>
    <x v="3"/>
    <x v="0"/>
    <n v="5516.5"/>
    <n v="2805.82"/>
    <n v="8880993.4800000004"/>
    <n v="1609.896398078492"/>
  </r>
  <r>
    <x v="0"/>
    <x v="2"/>
    <x v="0"/>
    <n v="4"/>
    <n v="1"/>
    <x v="0"/>
    <x v="1"/>
    <x v="0"/>
    <x v="3"/>
    <x v="1"/>
    <n v="9018"/>
    <n v="14802.87"/>
    <n v="14518045.710000001"/>
    <n v="1609.896397205589"/>
  </r>
  <r>
    <x v="0"/>
    <x v="2"/>
    <x v="0"/>
    <n v="4"/>
    <n v="1"/>
    <x v="0"/>
    <x v="1"/>
    <x v="0"/>
    <x v="0"/>
    <x v="6"/>
    <n v="247927.5"/>
    <n v="8565.6"/>
    <n v="399137589.11000001"/>
    <n v="1609.8963975759043"/>
  </r>
  <r>
    <x v="0"/>
    <x v="2"/>
    <x v="0"/>
    <n v="4"/>
    <n v="1"/>
    <x v="0"/>
    <x v="1"/>
    <x v="0"/>
    <x v="0"/>
    <x v="0"/>
    <n v="14448.5"/>
    <n v="8782.51"/>
    <n v="23260588.100000001"/>
    <n v="1609.8963975499187"/>
  </r>
  <r>
    <x v="0"/>
    <x v="2"/>
    <x v="0"/>
    <n v="4"/>
    <n v="1"/>
    <x v="0"/>
    <x v="1"/>
    <x v="0"/>
    <x v="0"/>
    <x v="1"/>
    <n v="19178"/>
    <n v="28822.85"/>
    <n v="30874593.109999999"/>
    <n v="1609.8963974345604"/>
  </r>
  <r>
    <x v="0"/>
    <x v="2"/>
    <x v="0"/>
    <n v="4"/>
    <n v="1"/>
    <x v="0"/>
    <x v="1"/>
    <x v="0"/>
    <x v="1"/>
    <x v="6"/>
    <n v="2014"/>
    <n v="154.43"/>
    <n v="3242331.34"/>
    <n v="1609.8963952333663"/>
  </r>
  <r>
    <x v="0"/>
    <x v="2"/>
    <x v="0"/>
    <n v="4"/>
    <n v="1"/>
    <x v="0"/>
    <x v="1"/>
    <x v="0"/>
    <x v="1"/>
    <x v="0"/>
    <n v="1177"/>
    <n v="630.39"/>
    <n v="1894848.06"/>
    <n v="1609.8963976210705"/>
  </r>
  <r>
    <x v="0"/>
    <x v="2"/>
    <x v="0"/>
    <n v="4"/>
    <n v="1"/>
    <x v="0"/>
    <x v="1"/>
    <x v="0"/>
    <x v="1"/>
    <x v="1"/>
    <n v="524"/>
    <n v="790.36"/>
    <n v="843585.71"/>
    <n v="1609.896393129771"/>
  </r>
  <r>
    <x v="0"/>
    <x v="2"/>
    <x v="0"/>
    <n v="4"/>
    <n v="1"/>
    <x v="0"/>
    <x v="1"/>
    <x v="0"/>
    <x v="2"/>
    <x v="6"/>
    <n v="126199"/>
    <n v="17000.68"/>
    <n v="203167315.47999999"/>
    <n v="1609.8963975942756"/>
  </r>
  <r>
    <x v="0"/>
    <x v="2"/>
    <x v="0"/>
    <n v="4"/>
    <n v="1"/>
    <x v="0"/>
    <x v="1"/>
    <x v="0"/>
    <x v="2"/>
    <x v="0"/>
    <n v="47349"/>
    <n v="22118.560000000001"/>
    <n v="76226984.530000001"/>
    <n v="1609.8963976007942"/>
  </r>
  <r>
    <x v="0"/>
    <x v="2"/>
    <x v="0"/>
    <n v="4"/>
    <n v="1"/>
    <x v="0"/>
    <x v="1"/>
    <x v="0"/>
    <x v="2"/>
    <x v="1"/>
    <n v="11511"/>
    <n v="16226.41"/>
    <n v="18531517.43"/>
    <n v="1609.8963973590478"/>
  </r>
  <r>
    <x v="0"/>
    <x v="2"/>
    <x v="0"/>
    <n v="4"/>
    <n v="1"/>
    <x v="0"/>
    <x v="1"/>
    <x v="1"/>
    <x v="3"/>
    <x v="6"/>
    <n v="296254"/>
    <n v="11707.36"/>
    <n v="476938247.37"/>
    <n v="1609.8963975845052"/>
  </r>
  <r>
    <x v="0"/>
    <x v="2"/>
    <x v="0"/>
    <n v="4"/>
    <n v="1"/>
    <x v="0"/>
    <x v="1"/>
    <x v="1"/>
    <x v="3"/>
    <x v="0"/>
    <n v="5017"/>
    <n v="1251.6500000000001"/>
    <n v="8076850.2300000004"/>
    <n v="1609.8963982459638"/>
  </r>
  <r>
    <x v="0"/>
    <x v="2"/>
    <x v="0"/>
    <n v="4"/>
    <n v="1"/>
    <x v="0"/>
    <x v="1"/>
    <x v="1"/>
    <x v="0"/>
    <x v="6"/>
    <n v="427692"/>
    <n v="18140.849999999999"/>
    <n v="688539810.08000004"/>
    <n v="1609.8963975945308"/>
  </r>
  <r>
    <x v="0"/>
    <x v="2"/>
    <x v="0"/>
    <n v="4"/>
    <n v="1"/>
    <x v="0"/>
    <x v="1"/>
    <x v="1"/>
    <x v="0"/>
    <x v="0"/>
    <n v="5987669"/>
    <n v="1496915.73"/>
    <n v="9639526753.0799999"/>
    <n v="1609.8963975931201"/>
  </r>
  <r>
    <x v="0"/>
    <x v="2"/>
    <x v="0"/>
    <n v="4"/>
    <n v="1"/>
    <x v="1"/>
    <x v="1"/>
    <x v="0"/>
    <x v="3"/>
    <x v="2"/>
    <n v="1923"/>
    <n v="5425.14"/>
    <n v="31605043.850000001"/>
    <n v="16435.280213208531"/>
  </r>
  <r>
    <x v="0"/>
    <x v="2"/>
    <x v="0"/>
    <n v="4"/>
    <n v="1"/>
    <x v="1"/>
    <x v="1"/>
    <x v="0"/>
    <x v="3"/>
    <x v="3"/>
    <n v="1199"/>
    <n v="4155.25"/>
    <n v="19705900.98"/>
    <n v="16435.280216847372"/>
  </r>
  <r>
    <x v="0"/>
    <x v="2"/>
    <x v="0"/>
    <n v="4"/>
    <n v="1"/>
    <x v="1"/>
    <x v="1"/>
    <x v="0"/>
    <x v="3"/>
    <x v="4"/>
    <n v="460"/>
    <n v="2144.34"/>
    <n v="7560228.9000000004"/>
    <n v="16435.280217391304"/>
  </r>
  <r>
    <x v="0"/>
    <x v="2"/>
    <x v="0"/>
    <n v="4"/>
    <n v="1"/>
    <x v="1"/>
    <x v="1"/>
    <x v="0"/>
    <x v="3"/>
    <x v="5"/>
    <n v="2553"/>
    <n v="37402.269999999997"/>
    <n v="41959270.390000001"/>
    <n v="16435.280215432824"/>
  </r>
  <r>
    <x v="0"/>
    <x v="2"/>
    <x v="0"/>
    <n v="4"/>
    <n v="1"/>
    <x v="1"/>
    <x v="1"/>
    <x v="0"/>
    <x v="0"/>
    <x v="2"/>
    <n v="8213"/>
    <n v="22858.53"/>
    <n v="134982956.40000001"/>
    <n v="16435.280214294413"/>
  </r>
  <r>
    <x v="0"/>
    <x v="2"/>
    <x v="0"/>
    <n v="4"/>
    <n v="1"/>
    <x v="1"/>
    <x v="1"/>
    <x v="0"/>
    <x v="0"/>
    <x v="3"/>
    <n v="3514"/>
    <n v="12304.38"/>
    <n v="57753574.670000002"/>
    <n v="16435.280213431986"/>
  </r>
  <r>
    <x v="0"/>
    <x v="2"/>
    <x v="0"/>
    <n v="4"/>
    <n v="1"/>
    <x v="1"/>
    <x v="1"/>
    <x v="0"/>
    <x v="0"/>
    <x v="4"/>
    <n v="2507"/>
    <n v="11998.41"/>
    <n v="41203247.5"/>
    <n v="16435.280215396888"/>
  </r>
  <r>
    <x v="0"/>
    <x v="2"/>
    <x v="0"/>
    <n v="4"/>
    <n v="1"/>
    <x v="1"/>
    <x v="1"/>
    <x v="0"/>
    <x v="0"/>
    <x v="5"/>
    <n v="33993"/>
    <n v="674913.69"/>
    <n v="558684480.33000004"/>
    <n v="16435.280214455917"/>
  </r>
  <r>
    <x v="0"/>
    <x v="2"/>
    <x v="0"/>
    <n v="4"/>
    <n v="1"/>
    <x v="1"/>
    <x v="1"/>
    <x v="0"/>
    <x v="1"/>
    <x v="2"/>
    <n v="356"/>
    <n v="912.05"/>
    <n v="5850959.7599999998"/>
    <n v="16435.280224719099"/>
  </r>
  <r>
    <x v="0"/>
    <x v="2"/>
    <x v="0"/>
    <n v="4"/>
    <n v="1"/>
    <x v="1"/>
    <x v="1"/>
    <x v="0"/>
    <x v="1"/>
    <x v="3"/>
    <n v="271"/>
    <n v="957.7"/>
    <n v="4453960.9400000004"/>
    <n v="16435.280221402216"/>
  </r>
  <r>
    <x v="0"/>
    <x v="2"/>
    <x v="0"/>
    <n v="4"/>
    <n v="1"/>
    <x v="1"/>
    <x v="1"/>
    <x v="0"/>
    <x v="1"/>
    <x v="4"/>
    <n v="168"/>
    <n v="759.32"/>
    <n v="2761127.08"/>
    <n v="16435.280238095238"/>
  </r>
  <r>
    <x v="0"/>
    <x v="2"/>
    <x v="0"/>
    <n v="4"/>
    <n v="1"/>
    <x v="1"/>
    <x v="1"/>
    <x v="0"/>
    <x v="1"/>
    <x v="5"/>
    <n v="1241"/>
    <n v="16304.06"/>
    <n v="20396182.75"/>
    <n v="16435.28021756648"/>
  </r>
  <r>
    <x v="0"/>
    <x v="2"/>
    <x v="0"/>
    <n v="4"/>
    <n v="1"/>
    <x v="1"/>
    <x v="1"/>
    <x v="0"/>
    <x v="2"/>
    <x v="2"/>
    <n v="2689"/>
    <n v="6558.77"/>
    <n v="44194468.5"/>
    <n v="16435.280215693565"/>
  </r>
  <r>
    <x v="0"/>
    <x v="2"/>
    <x v="0"/>
    <n v="4"/>
    <n v="1"/>
    <x v="1"/>
    <x v="1"/>
    <x v="0"/>
    <x v="2"/>
    <x v="3"/>
    <n v="1364"/>
    <n v="4725.49"/>
    <n v="22417722.210000001"/>
    <n v="16435.28021260997"/>
  </r>
  <r>
    <x v="0"/>
    <x v="2"/>
    <x v="0"/>
    <n v="4"/>
    <n v="1"/>
    <x v="1"/>
    <x v="1"/>
    <x v="0"/>
    <x v="2"/>
    <x v="4"/>
    <n v="930"/>
    <n v="4178.49"/>
    <n v="15284810.6"/>
    <n v="16435.280215053765"/>
  </r>
  <r>
    <x v="0"/>
    <x v="2"/>
    <x v="0"/>
    <n v="4"/>
    <n v="1"/>
    <x v="1"/>
    <x v="1"/>
    <x v="0"/>
    <x v="2"/>
    <x v="5"/>
    <n v="4604"/>
    <n v="61051.23"/>
    <n v="75668030.109999999"/>
    <n v="16435.280215030409"/>
  </r>
  <r>
    <x v="0"/>
    <x v="2"/>
    <x v="0"/>
    <n v="4"/>
    <n v="1"/>
    <x v="0"/>
    <x v="0"/>
    <x v="0"/>
    <x v="3"/>
    <x v="6"/>
    <n v="646110"/>
    <n v="121010.19"/>
    <n v="2008744304.8299999"/>
    <n v="3108.9819145811084"/>
  </r>
  <r>
    <x v="0"/>
    <x v="2"/>
    <x v="0"/>
    <n v="4"/>
    <n v="1"/>
    <x v="0"/>
    <x v="0"/>
    <x v="0"/>
    <x v="3"/>
    <x v="0"/>
    <n v="61251.5"/>
    <n v="27832.01"/>
    <n v="190429805.74000001"/>
    <n v="3108.9819145653578"/>
  </r>
  <r>
    <x v="0"/>
    <x v="2"/>
    <x v="0"/>
    <n v="4"/>
    <n v="1"/>
    <x v="0"/>
    <x v="0"/>
    <x v="0"/>
    <x v="3"/>
    <x v="1"/>
    <n v="4831"/>
    <n v="9061.14"/>
    <n v="15019491.630000001"/>
    <n v="3108.9819147174499"/>
  </r>
  <r>
    <x v="0"/>
    <x v="2"/>
    <x v="0"/>
    <n v="4"/>
    <n v="1"/>
    <x v="0"/>
    <x v="0"/>
    <x v="0"/>
    <x v="0"/>
    <x v="6"/>
    <n v="748638.5"/>
    <n v="148773.92000000001"/>
    <n v="2327503557.0500002"/>
    <n v="3108.9819145689144"/>
  </r>
  <r>
    <x v="0"/>
    <x v="2"/>
    <x v="0"/>
    <n v="4"/>
    <n v="1"/>
    <x v="0"/>
    <x v="0"/>
    <x v="0"/>
    <x v="0"/>
    <x v="0"/>
    <n v="127122.5"/>
    <n v="55870.67"/>
    <n v="395221553.44"/>
    <n v="3108.9819146099235"/>
  </r>
  <r>
    <x v="0"/>
    <x v="2"/>
    <x v="0"/>
    <n v="4"/>
    <n v="1"/>
    <x v="0"/>
    <x v="0"/>
    <x v="0"/>
    <x v="0"/>
    <x v="1"/>
    <n v="9917"/>
    <n v="16618.62"/>
    <n v="30831773.649999999"/>
    <n v="3108.9819148936167"/>
  </r>
  <r>
    <x v="0"/>
    <x v="2"/>
    <x v="0"/>
    <n v="4"/>
    <n v="1"/>
    <x v="0"/>
    <x v="0"/>
    <x v="0"/>
    <x v="1"/>
    <x v="6"/>
    <n v="2176"/>
    <n v="193.05"/>
    <n v="6765144.6500000004"/>
    <n v="3108.9819163602942"/>
  </r>
  <r>
    <x v="0"/>
    <x v="2"/>
    <x v="0"/>
    <n v="4"/>
    <n v="1"/>
    <x v="0"/>
    <x v="0"/>
    <x v="0"/>
    <x v="1"/>
    <x v="0"/>
    <n v="825"/>
    <n v="438.59"/>
    <n v="2564910.0800000001"/>
    <n v="3108.9819151515153"/>
  </r>
  <r>
    <x v="0"/>
    <x v="2"/>
    <x v="0"/>
    <n v="4"/>
    <n v="1"/>
    <x v="0"/>
    <x v="0"/>
    <x v="0"/>
    <x v="1"/>
    <x v="1"/>
    <n v="140"/>
    <n v="219.79"/>
    <n v="435257.47"/>
    <n v="3108.9819285714284"/>
  </r>
  <r>
    <x v="0"/>
    <x v="2"/>
    <x v="0"/>
    <n v="4"/>
    <n v="1"/>
    <x v="0"/>
    <x v="0"/>
    <x v="0"/>
    <x v="2"/>
    <x v="6"/>
    <n v="73302"/>
    <n v="7175.48"/>
    <n v="227894592.30000001"/>
    <n v="3108.9819145453057"/>
  </r>
  <r>
    <x v="0"/>
    <x v="2"/>
    <x v="0"/>
    <n v="4"/>
    <n v="1"/>
    <x v="0"/>
    <x v="0"/>
    <x v="0"/>
    <x v="2"/>
    <x v="0"/>
    <n v="1983"/>
    <n v="536.21"/>
    <n v="6165111.1399999997"/>
    <n v="3108.9819162884519"/>
  </r>
  <r>
    <x v="0"/>
    <x v="2"/>
    <x v="0"/>
    <n v="4"/>
    <n v="1"/>
    <x v="0"/>
    <x v="0"/>
    <x v="0"/>
    <x v="2"/>
    <x v="1"/>
    <n v="33"/>
    <n v="44.32"/>
    <n v="102596.4"/>
    <n v="3108.9818181818182"/>
  </r>
  <r>
    <x v="0"/>
    <x v="2"/>
    <x v="0"/>
    <n v="4"/>
    <n v="2"/>
    <x v="0"/>
    <x v="1"/>
    <x v="0"/>
    <x v="3"/>
    <x v="6"/>
    <n v="340659"/>
    <n v="54524.9"/>
    <n v="527561152.35000002"/>
    <n v="1548.6488023213831"/>
  </r>
  <r>
    <x v="0"/>
    <x v="2"/>
    <x v="0"/>
    <n v="4"/>
    <n v="2"/>
    <x v="0"/>
    <x v="1"/>
    <x v="0"/>
    <x v="3"/>
    <x v="0"/>
    <n v="7156.5"/>
    <n v="3863"/>
    <n v="11082905.15"/>
    <n v="1548.6488017885838"/>
  </r>
  <r>
    <x v="0"/>
    <x v="2"/>
    <x v="0"/>
    <n v="4"/>
    <n v="2"/>
    <x v="0"/>
    <x v="1"/>
    <x v="0"/>
    <x v="3"/>
    <x v="1"/>
    <n v="9798"/>
    <n v="16752.080000000002"/>
    <n v="15173660.970000001"/>
    <n v="1548.6488028169015"/>
  </r>
  <r>
    <x v="0"/>
    <x v="2"/>
    <x v="0"/>
    <n v="4"/>
    <n v="2"/>
    <x v="0"/>
    <x v="1"/>
    <x v="0"/>
    <x v="0"/>
    <x v="6"/>
    <n v="250121.5"/>
    <n v="8451.7900000000009"/>
    <n v="387350361.41000003"/>
    <n v="1548.6488023220716"/>
  </r>
  <r>
    <x v="0"/>
    <x v="2"/>
    <x v="0"/>
    <n v="4"/>
    <n v="2"/>
    <x v="0"/>
    <x v="1"/>
    <x v="0"/>
    <x v="0"/>
    <x v="0"/>
    <n v="15996.5"/>
    <n v="9867.67"/>
    <n v="24772960.57"/>
    <n v="1548.648802550558"/>
  </r>
  <r>
    <x v="0"/>
    <x v="2"/>
    <x v="0"/>
    <n v="4"/>
    <n v="2"/>
    <x v="0"/>
    <x v="1"/>
    <x v="0"/>
    <x v="0"/>
    <x v="1"/>
    <n v="21880"/>
    <n v="35336.81"/>
    <n v="33884435.789999999"/>
    <n v="1548.6488021023765"/>
  </r>
  <r>
    <x v="0"/>
    <x v="2"/>
    <x v="0"/>
    <n v="4"/>
    <n v="2"/>
    <x v="0"/>
    <x v="1"/>
    <x v="0"/>
    <x v="1"/>
    <x v="6"/>
    <n v="2238"/>
    <n v="165.67"/>
    <n v="3465876.02"/>
    <n v="1548.648802502234"/>
  </r>
  <r>
    <x v="0"/>
    <x v="2"/>
    <x v="0"/>
    <n v="4"/>
    <n v="2"/>
    <x v="0"/>
    <x v="1"/>
    <x v="0"/>
    <x v="1"/>
    <x v="0"/>
    <n v="1334"/>
    <n v="688.18"/>
    <n v="2065897.5"/>
    <n v="1548.6488005997001"/>
  </r>
  <r>
    <x v="0"/>
    <x v="2"/>
    <x v="0"/>
    <n v="4"/>
    <n v="2"/>
    <x v="0"/>
    <x v="1"/>
    <x v="0"/>
    <x v="1"/>
    <x v="1"/>
    <n v="670"/>
    <n v="1023.36"/>
    <n v="1037594.7"/>
    <n v="1548.6488059701492"/>
  </r>
  <r>
    <x v="0"/>
    <x v="2"/>
    <x v="0"/>
    <n v="4"/>
    <n v="2"/>
    <x v="0"/>
    <x v="1"/>
    <x v="0"/>
    <x v="2"/>
    <x v="6"/>
    <n v="103741"/>
    <n v="13760.54"/>
    <n v="160658375.40000001"/>
    <n v="1548.6488023057423"/>
  </r>
  <r>
    <x v="0"/>
    <x v="2"/>
    <x v="0"/>
    <n v="4"/>
    <n v="2"/>
    <x v="0"/>
    <x v="1"/>
    <x v="0"/>
    <x v="2"/>
    <x v="0"/>
    <n v="44423"/>
    <n v="20885.14"/>
    <n v="68795625.75"/>
    <n v="1548.6488024221687"/>
  </r>
  <r>
    <x v="0"/>
    <x v="2"/>
    <x v="0"/>
    <n v="4"/>
    <n v="2"/>
    <x v="0"/>
    <x v="1"/>
    <x v="0"/>
    <x v="2"/>
    <x v="1"/>
    <n v="11199"/>
    <n v="15837.95"/>
    <n v="17343317.940000001"/>
    <n v="1548.6488025716583"/>
  </r>
  <r>
    <x v="0"/>
    <x v="2"/>
    <x v="0"/>
    <n v="4"/>
    <n v="2"/>
    <x v="0"/>
    <x v="1"/>
    <x v="1"/>
    <x v="3"/>
    <x v="6"/>
    <n v="363347"/>
    <n v="14037.51"/>
    <n v="562696896.37"/>
    <n v="1548.6488023019317"/>
  </r>
  <r>
    <x v="0"/>
    <x v="2"/>
    <x v="0"/>
    <n v="4"/>
    <n v="2"/>
    <x v="0"/>
    <x v="1"/>
    <x v="1"/>
    <x v="3"/>
    <x v="0"/>
    <n v="2635"/>
    <n v="692.5"/>
    <n v="4080689.59"/>
    <n v="1548.6488007590133"/>
  </r>
  <r>
    <x v="0"/>
    <x v="2"/>
    <x v="0"/>
    <n v="4"/>
    <n v="2"/>
    <x v="0"/>
    <x v="1"/>
    <x v="1"/>
    <x v="3"/>
    <x v="1"/>
    <n v="21"/>
    <n v="27.5"/>
    <n v="32521.62"/>
    <n v="1548.6485714285714"/>
  </r>
  <r>
    <x v="0"/>
    <x v="2"/>
    <x v="0"/>
    <n v="4"/>
    <n v="2"/>
    <x v="0"/>
    <x v="1"/>
    <x v="1"/>
    <x v="0"/>
    <x v="6"/>
    <n v="431615"/>
    <n v="17978.34"/>
    <n v="668420052.80999994"/>
    <n v="1548.6488023122458"/>
  </r>
  <r>
    <x v="0"/>
    <x v="2"/>
    <x v="0"/>
    <n v="4"/>
    <n v="2"/>
    <x v="0"/>
    <x v="1"/>
    <x v="1"/>
    <x v="0"/>
    <x v="0"/>
    <n v="6032459"/>
    <n v="1508127.88"/>
    <n v="9342160405.3500004"/>
    <n v="1548.6488023126226"/>
  </r>
  <r>
    <x v="0"/>
    <x v="2"/>
    <x v="0"/>
    <n v="4"/>
    <n v="2"/>
    <x v="0"/>
    <x v="1"/>
    <x v="1"/>
    <x v="0"/>
    <x v="1"/>
    <n v="21"/>
    <n v="27.5"/>
    <n v="32521.62"/>
    <n v="1548.6485714285714"/>
  </r>
  <r>
    <x v="0"/>
    <x v="2"/>
    <x v="0"/>
    <n v="4"/>
    <n v="2"/>
    <x v="1"/>
    <x v="1"/>
    <x v="0"/>
    <x v="3"/>
    <x v="2"/>
    <n v="1951"/>
    <n v="5540"/>
    <n v="34443902.07"/>
    <n v="17654.485940543313"/>
  </r>
  <r>
    <x v="0"/>
    <x v="2"/>
    <x v="0"/>
    <n v="4"/>
    <n v="2"/>
    <x v="1"/>
    <x v="1"/>
    <x v="0"/>
    <x v="3"/>
    <x v="3"/>
    <n v="572"/>
    <n v="2053.92"/>
    <n v="10098365.960000001"/>
    <n v="17654.48594405594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05">
  <r>
    <s v="ABE CARGO EXPRESS LTDA"/>
    <x v="0"/>
    <x v="0"/>
    <n v="2"/>
    <n v="2"/>
    <x v="0"/>
    <x v="0"/>
    <x v="0"/>
    <n v="15"/>
    <n v="9.9"/>
    <n v="1430884"/>
    <n v="95392.266666666663"/>
  </r>
  <r>
    <s v="ABE CARGO EXPRESS LTDA"/>
    <x v="0"/>
    <x v="0"/>
    <n v="2"/>
    <n v="2"/>
    <x v="0"/>
    <x v="0"/>
    <x v="1"/>
    <n v="2"/>
    <n v="2.72"/>
    <n v="226241"/>
    <n v="113120.5"/>
  </r>
  <r>
    <s v="ABE CARGO EXPRESS LTDA"/>
    <x v="0"/>
    <x v="0"/>
    <n v="2"/>
    <n v="3"/>
    <x v="0"/>
    <x v="0"/>
    <x v="0"/>
    <n v="8"/>
    <n v="4.95"/>
    <n v="570836"/>
    <n v="71354.5"/>
  </r>
  <r>
    <s v="ABE CARGO EXPRESS LTDA"/>
    <x v="0"/>
    <x v="0"/>
    <n v="2"/>
    <n v="3"/>
    <x v="0"/>
    <x v="0"/>
    <x v="1"/>
    <n v="2"/>
    <n v="3.17"/>
    <n v="228531"/>
    <n v="114265.5"/>
  </r>
  <r>
    <s v="ABE CARGO EXPRESS LTDA"/>
    <x v="0"/>
    <x v="0"/>
    <n v="2"/>
    <n v="3"/>
    <x v="0"/>
    <x v="0"/>
    <x v="2"/>
    <n v="1"/>
    <n v="2.27"/>
    <n v="261081"/>
    <n v="261081"/>
  </r>
  <r>
    <s v="ABE CARGO EXPRESS LTDA"/>
    <x v="0"/>
    <x v="0"/>
    <n v="2"/>
    <n v="1"/>
    <x v="0"/>
    <x v="0"/>
    <x v="0"/>
    <n v="7"/>
    <n v="3.15"/>
    <n v="588255"/>
    <n v="84036.428571428565"/>
  </r>
  <r>
    <s v="ABE CARGO EXPRESS LTDA"/>
    <x v="0"/>
    <x v="0"/>
    <n v="2"/>
    <n v="1"/>
    <x v="0"/>
    <x v="0"/>
    <x v="1"/>
    <n v="1"/>
    <n v="1.36"/>
    <n v="142512"/>
    <n v="142512"/>
  </r>
  <r>
    <s v="ABE CARGO EXPRESS LTDA"/>
    <x v="0"/>
    <x v="0"/>
    <n v="2"/>
    <n v="1"/>
    <x v="0"/>
    <x v="0"/>
    <x v="3"/>
    <n v="9"/>
    <n v="32.67"/>
    <n v="1436648"/>
    <n v="159627.55555555556"/>
  </r>
  <r>
    <s v="ABE CARGO EXPRESS LTDA"/>
    <x v="0"/>
    <x v="1"/>
    <n v="3"/>
    <n v="1"/>
    <x v="0"/>
    <x v="0"/>
    <x v="0"/>
    <n v="8"/>
    <n v="4.99"/>
    <n v="762371"/>
    <n v="95296.375"/>
  </r>
  <r>
    <s v="ABE CARGO EXPRESS LTDA"/>
    <x v="0"/>
    <x v="1"/>
    <n v="3"/>
    <n v="1"/>
    <x v="0"/>
    <x v="0"/>
    <x v="2"/>
    <n v="1"/>
    <n v="2.72"/>
    <n v="145381"/>
    <n v="145381"/>
  </r>
  <r>
    <s v="ABE CARGO EXPRESS LTDA"/>
    <x v="0"/>
    <x v="1"/>
    <n v="3"/>
    <n v="1"/>
    <x v="0"/>
    <x v="0"/>
    <x v="3"/>
    <n v="2"/>
    <n v="6.34"/>
    <n v="356594"/>
    <n v="178297"/>
  </r>
  <r>
    <s v="ABE CARGO EXPRESS LTDA"/>
    <x v="0"/>
    <x v="1"/>
    <n v="3"/>
    <n v="1"/>
    <x v="0"/>
    <x v="0"/>
    <x v="4"/>
    <n v="1"/>
    <n v="4.08"/>
    <n v="221075"/>
    <n v="221075"/>
  </r>
  <r>
    <s v="ABE CARGO EXPRESS LTDA"/>
    <x v="0"/>
    <x v="1"/>
    <n v="3"/>
    <n v="2"/>
    <x v="0"/>
    <x v="0"/>
    <x v="0"/>
    <n v="10"/>
    <n v="6.34"/>
    <n v="907616"/>
    <n v="90761.600000000006"/>
  </r>
  <r>
    <s v="ABE CARGO EXPRESS LTDA"/>
    <x v="0"/>
    <x v="1"/>
    <n v="3"/>
    <n v="2"/>
    <x v="0"/>
    <x v="0"/>
    <x v="1"/>
    <n v="2"/>
    <n v="3.17"/>
    <n v="209488"/>
    <n v="104744"/>
  </r>
  <r>
    <s v="ABE CARGO EXPRESS LTDA"/>
    <x v="0"/>
    <x v="1"/>
    <n v="3"/>
    <n v="3"/>
    <x v="0"/>
    <x v="0"/>
    <x v="0"/>
    <n v="8"/>
    <n v="4.53"/>
    <n v="738018"/>
    <n v="92252.25"/>
  </r>
  <r>
    <s v="ABE CARGO EXPRESS LTDA"/>
    <x v="0"/>
    <x v="1"/>
    <n v="3"/>
    <n v="3"/>
    <x v="0"/>
    <x v="0"/>
    <x v="3"/>
    <n v="3"/>
    <n v="10.42"/>
    <n v="571552"/>
    <n v="190517.33333333334"/>
  </r>
  <r>
    <s v="ABE CARGO EXPRESS LTDA"/>
    <x v="0"/>
    <x v="1"/>
    <n v="3"/>
    <n v="3"/>
    <x v="0"/>
    <x v="0"/>
    <x v="4"/>
    <n v="2"/>
    <n v="9.06"/>
    <n v="606641"/>
    <n v="303320.5"/>
  </r>
  <r>
    <s v="ABE CARGO EXPRESS LTDA"/>
    <x v="0"/>
    <x v="2"/>
    <n v="4"/>
    <n v="1"/>
    <x v="0"/>
    <x v="0"/>
    <x v="0"/>
    <n v="8"/>
    <n v="4.99"/>
    <n v="868988"/>
    <n v="108623.5"/>
  </r>
  <r>
    <s v="ABE CARGO EXPRESS LTDA"/>
    <x v="0"/>
    <x v="2"/>
    <n v="4"/>
    <n v="1"/>
    <x v="0"/>
    <x v="0"/>
    <x v="1"/>
    <n v="1"/>
    <n v="1.36"/>
    <n v="100289"/>
    <n v="100289"/>
  </r>
  <r>
    <s v="ABE CARGO EXPRESS LTDA"/>
    <x v="0"/>
    <x v="2"/>
    <n v="4"/>
    <n v="2"/>
    <x v="0"/>
    <x v="0"/>
    <x v="0"/>
    <n v="3"/>
    <n v="1.36"/>
    <n v="279682"/>
    <n v="93227.333333333328"/>
  </r>
  <r>
    <s v="ABE CARGO EXPRESS LTDA"/>
    <x v="0"/>
    <x v="2"/>
    <n v="4"/>
    <n v="2"/>
    <x v="0"/>
    <x v="0"/>
    <x v="1"/>
    <n v="3"/>
    <n v="4.54"/>
    <n v="550031"/>
    <n v="183343.66666666666"/>
  </r>
  <r>
    <s v="ABE CARGO EXPRESS LTDA"/>
    <x v="0"/>
    <x v="2"/>
    <n v="4"/>
    <n v="2"/>
    <x v="0"/>
    <x v="0"/>
    <x v="2"/>
    <n v="1"/>
    <n v="2.27"/>
    <n v="165452"/>
    <n v="165452"/>
  </r>
  <r>
    <s v="ABE CARGO EXPRESS LTDA"/>
    <x v="0"/>
    <x v="2"/>
    <n v="4"/>
    <n v="2"/>
    <x v="0"/>
    <x v="0"/>
    <x v="3"/>
    <n v="1"/>
    <n v="3.63"/>
    <n v="167285"/>
    <n v="167285"/>
  </r>
  <r>
    <s v="ABE CARGO EXPRESS LTDA"/>
    <x v="0"/>
    <x v="2"/>
    <n v="4"/>
    <n v="3"/>
    <x v="0"/>
    <x v="0"/>
    <x v="0"/>
    <n v="9"/>
    <n v="6.06"/>
    <n v="962144"/>
    <n v="106904.88888888889"/>
  </r>
  <r>
    <s v="ABE CARGO EXPRESS LTDA"/>
    <x v="0"/>
    <x v="2"/>
    <n v="4"/>
    <n v="3"/>
    <x v="0"/>
    <x v="0"/>
    <x v="1"/>
    <n v="4"/>
    <n v="5.92"/>
    <n v="354527"/>
    <n v="88631.75"/>
  </r>
  <r>
    <s v="ABE CARGO EXPRESS LTDA"/>
    <x v="0"/>
    <x v="2"/>
    <n v="4"/>
    <n v="3"/>
    <x v="0"/>
    <x v="0"/>
    <x v="2"/>
    <n v="1"/>
    <n v="2.72"/>
    <n v="167318"/>
    <n v="167318"/>
  </r>
  <r>
    <s v="ABE CARGO EXPRESS LTDA"/>
    <x v="0"/>
    <x v="2"/>
    <n v="4"/>
    <n v="3"/>
    <x v="0"/>
    <x v="0"/>
    <x v="3"/>
    <n v="1"/>
    <n v="3.63"/>
    <n v="282965"/>
    <n v="282965"/>
  </r>
  <r>
    <s v="AEROVIAS DEL CONTINENTE AMERICANO S.A."/>
    <x v="0"/>
    <x v="0"/>
    <n v="2"/>
    <n v="2"/>
    <x v="0"/>
    <x v="1"/>
    <x v="3"/>
    <n v="275"/>
    <n v="1007.14"/>
    <n v="1955657"/>
    <n v="7111.48"/>
  </r>
  <r>
    <s v="AEROVIAS DEL CONTINENTE AMERICANO S.A."/>
    <x v="0"/>
    <x v="0"/>
    <n v="2"/>
    <n v="2"/>
    <x v="0"/>
    <x v="1"/>
    <x v="4"/>
    <n v="532"/>
    <n v="2557.31"/>
    <n v="2865426"/>
    <n v="5386.1390977443607"/>
  </r>
  <r>
    <s v="AEROVIAS DEL CONTINENTE AMERICANO S.A."/>
    <x v="0"/>
    <x v="0"/>
    <n v="2"/>
    <n v="2"/>
    <x v="0"/>
    <x v="2"/>
    <x v="0"/>
    <n v="326139"/>
    <n v="93673.95"/>
    <n v="3211427549"/>
    <n v="9846.806266653175"/>
  </r>
  <r>
    <s v="AEROVIAS DEL CONTINENTE AMERICANO S.A."/>
    <x v="0"/>
    <x v="0"/>
    <n v="2"/>
    <n v="2"/>
    <x v="0"/>
    <x v="2"/>
    <x v="1"/>
    <n v="31556"/>
    <n v="45373.85"/>
    <n v="499627668"/>
    <n v="15833.048168335657"/>
  </r>
  <r>
    <s v="AEROVIAS DEL CONTINENTE AMERICANO S.A."/>
    <x v="0"/>
    <x v="0"/>
    <n v="2"/>
    <n v="2"/>
    <x v="0"/>
    <x v="2"/>
    <x v="2"/>
    <n v="19503"/>
    <n v="44293.55"/>
    <n v="393100302"/>
    <n v="20155.888940163051"/>
  </r>
  <r>
    <s v="AEROVIAS DEL CONTINENTE AMERICANO S.A."/>
    <x v="0"/>
    <x v="0"/>
    <n v="2"/>
    <n v="2"/>
    <x v="0"/>
    <x v="2"/>
    <x v="3"/>
    <n v="13140"/>
    <n v="40813.230000000003"/>
    <n v="298120710"/>
    <n v="22688.029680365296"/>
  </r>
  <r>
    <s v="AEROVIAS DEL CONTINENTE AMERICANO S.A."/>
    <x v="0"/>
    <x v="0"/>
    <n v="2"/>
    <n v="2"/>
    <x v="0"/>
    <x v="2"/>
    <x v="4"/>
    <n v="10900"/>
    <n v="46717.71"/>
    <n v="264827579"/>
    <n v="24296.108165137615"/>
  </r>
  <r>
    <s v="AEROVIAS DEL CONTINENTE AMERICANO S.A."/>
    <x v="0"/>
    <x v="0"/>
    <n v="2"/>
    <n v="2"/>
    <x v="0"/>
    <x v="0"/>
    <x v="0"/>
    <n v="3183"/>
    <n v="832.9"/>
    <n v="380837083"/>
    <n v="119647.21426327364"/>
  </r>
  <r>
    <s v="AEROVIAS DEL CONTINENTE AMERICANO S.A."/>
    <x v="0"/>
    <x v="0"/>
    <n v="2"/>
    <n v="2"/>
    <x v="0"/>
    <x v="0"/>
    <x v="1"/>
    <n v="254"/>
    <n v="385.95"/>
    <n v="47832010"/>
    <n v="188315"/>
  </r>
  <r>
    <s v="AEROVIAS DEL CONTINENTE AMERICANO S.A."/>
    <x v="0"/>
    <x v="0"/>
    <n v="2"/>
    <n v="2"/>
    <x v="0"/>
    <x v="0"/>
    <x v="2"/>
    <n v="133"/>
    <n v="329.33"/>
    <n v="29536131"/>
    <n v="222076.17293233084"/>
  </r>
  <r>
    <s v="AEROVIAS DEL CONTINENTE AMERICANO S.A."/>
    <x v="0"/>
    <x v="0"/>
    <n v="2"/>
    <n v="2"/>
    <x v="0"/>
    <x v="0"/>
    <x v="3"/>
    <n v="90"/>
    <n v="317.36"/>
    <n v="23133350"/>
    <n v="257037.22222222222"/>
  </r>
  <r>
    <s v="AEROVIAS DEL CONTINENTE AMERICANO S.A."/>
    <x v="0"/>
    <x v="0"/>
    <n v="2"/>
    <n v="2"/>
    <x v="0"/>
    <x v="0"/>
    <x v="4"/>
    <n v="70"/>
    <n v="301.39"/>
    <n v="18671708"/>
    <n v="266738.6857142857"/>
  </r>
  <r>
    <s v="AEROVIAS DEL CONTINENTE AMERICANO S.A."/>
    <x v="0"/>
    <x v="0"/>
    <n v="2"/>
    <n v="3"/>
    <x v="0"/>
    <x v="1"/>
    <x v="0"/>
    <n v="49109"/>
    <n v="10429.23"/>
    <n v="165912266"/>
    <n v="3378.4492862815368"/>
  </r>
  <r>
    <s v="AEROVIAS DEL CONTINENTE AMERICANO S.A."/>
    <x v="0"/>
    <x v="0"/>
    <n v="2"/>
    <n v="3"/>
    <x v="0"/>
    <x v="1"/>
    <x v="1"/>
    <n v="926"/>
    <n v="1548.7"/>
    <n v="5551759"/>
    <n v="5995.4200863930882"/>
  </r>
  <r>
    <s v="AEROVIAS DEL CONTINENTE AMERICANO S.A."/>
    <x v="0"/>
    <x v="0"/>
    <n v="2"/>
    <n v="3"/>
    <x v="0"/>
    <x v="1"/>
    <x v="2"/>
    <n v="608"/>
    <n v="1539.92"/>
    <n v="4180050"/>
    <n v="6875.082236842105"/>
  </r>
  <r>
    <s v="AEROVIAS DEL CONTINENTE AMERICANO S.A."/>
    <x v="0"/>
    <x v="0"/>
    <n v="2"/>
    <n v="3"/>
    <x v="0"/>
    <x v="1"/>
    <x v="3"/>
    <n v="296"/>
    <n v="1082.8399999999999"/>
    <n v="2039173"/>
    <n v="6889.0979729729734"/>
  </r>
  <r>
    <s v="AEROVIAS DEL CONTINENTE AMERICANO S.A."/>
    <x v="0"/>
    <x v="0"/>
    <n v="2"/>
    <n v="3"/>
    <x v="0"/>
    <x v="1"/>
    <x v="4"/>
    <n v="639"/>
    <n v="3102.99"/>
    <n v="3414522"/>
    <n v="5343.5399061032867"/>
  </r>
  <r>
    <s v="AEROVIAS DEL CONTINENTE AMERICANO S.A."/>
    <x v="0"/>
    <x v="0"/>
    <n v="2"/>
    <n v="3"/>
    <x v="0"/>
    <x v="2"/>
    <x v="0"/>
    <n v="315683"/>
    <n v="90742.71"/>
    <n v="3084826535"/>
    <n v="9771.9121238710977"/>
  </r>
  <r>
    <s v="AEROVIAS DEL CONTINENTE AMERICANO S.A."/>
    <x v="0"/>
    <x v="0"/>
    <n v="2"/>
    <n v="3"/>
    <x v="0"/>
    <x v="2"/>
    <x v="1"/>
    <n v="31012"/>
    <n v="41237.440000000002"/>
    <n v="482796013"/>
    <n v="15568.038597962079"/>
  </r>
  <r>
    <s v="AEROVIAS DEL CONTINENTE AMERICANO S.A."/>
    <x v="0"/>
    <x v="0"/>
    <n v="2"/>
    <n v="3"/>
    <x v="0"/>
    <x v="2"/>
    <x v="2"/>
    <n v="20128"/>
    <n v="43776.04"/>
    <n v="427485044"/>
    <n v="21238.326907790142"/>
  </r>
  <r>
    <s v="AEROVIAS DEL CONTINENTE AMERICANO S.A."/>
    <x v="0"/>
    <x v="0"/>
    <n v="2"/>
    <n v="3"/>
    <x v="0"/>
    <x v="2"/>
    <x v="3"/>
    <n v="12886"/>
    <n v="35967.83"/>
    <n v="292526973"/>
    <n v="22701.146437994725"/>
  </r>
  <r>
    <s v="AEROVIAS DEL CONTINENTE AMERICANO S.A."/>
    <x v="0"/>
    <x v="0"/>
    <n v="2"/>
    <n v="3"/>
    <x v="0"/>
    <x v="2"/>
    <x v="4"/>
    <n v="11252"/>
    <n v="42272.99"/>
    <n v="262714892"/>
    <n v="23348.284038393176"/>
  </r>
  <r>
    <s v="AEROVIAS DEL CONTINENTE AMERICANO S.A."/>
    <x v="0"/>
    <x v="0"/>
    <n v="2"/>
    <n v="3"/>
    <x v="0"/>
    <x v="0"/>
    <x v="0"/>
    <n v="3274"/>
    <n v="839.65"/>
    <n v="387128065"/>
    <n v="118243.14752596212"/>
  </r>
  <r>
    <s v="AEROVIAS DEL CONTINENTE AMERICANO S.A."/>
    <x v="0"/>
    <x v="0"/>
    <n v="2"/>
    <n v="3"/>
    <x v="0"/>
    <x v="0"/>
    <x v="1"/>
    <n v="238"/>
    <n v="361.34"/>
    <n v="42133368"/>
    <n v="177030.95798319328"/>
  </r>
  <r>
    <s v="AEROVIAS DEL CONTINENTE AMERICANO S.A."/>
    <x v="0"/>
    <x v="0"/>
    <n v="2"/>
    <n v="3"/>
    <x v="0"/>
    <x v="0"/>
    <x v="2"/>
    <n v="119"/>
    <n v="292.37"/>
    <n v="23775196"/>
    <n v="199791.56302521008"/>
  </r>
  <r>
    <s v="AEROVIAS DEL CONTINENTE AMERICANO S.A."/>
    <x v="0"/>
    <x v="0"/>
    <n v="2"/>
    <n v="3"/>
    <x v="0"/>
    <x v="0"/>
    <x v="3"/>
    <n v="96"/>
    <n v="341.49"/>
    <n v="24947974"/>
    <n v="259874.72916666666"/>
  </r>
  <r>
    <s v="AEROVIAS DEL CONTINENTE AMERICANO S.A."/>
    <x v="0"/>
    <x v="0"/>
    <n v="2"/>
    <n v="3"/>
    <x v="0"/>
    <x v="0"/>
    <x v="4"/>
    <n v="67"/>
    <n v="306.06"/>
    <n v="19204805"/>
    <n v="286638.88059701491"/>
  </r>
  <r>
    <s v="AEROVIAS DEL CONTINENTE AMERICANO S.A."/>
    <x v="0"/>
    <x v="0"/>
    <n v="2"/>
    <n v="1"/>
    <x v="0"/>
    <x v="1"/>
    <x v="0"/>
    <n v="44955"/>
    <n v="9827.9699999999993"/>
    <n v="162019061"/>
    <n v="3604.0276053831608"/>
  </r>
  <r>
    <s v="AEROVIAS DEL CONTINENTE AMERICANO S.A."/>
    <x v="0"/>
    <x v="0"/>
    <n v="2"/>
    <n v="1"/>
    <x v="0"/>
    <x v="1"/>
    <x v="1"/>
    <n v="828"/>
    <n v="1429.46"/>
    <n v="4595195"/>
    <n v="5549.7524154589373"/>
  </r>
  <r>
    <s v="AEROVIAS DEL CONTINENTE AMERICANO S.A."/>
    <x v="0"/>
    <x v="0"/>
    <n v="2"/>
    <n v="1"/>
    <x v="0"/>
    <x v="1"/>
    <x v="2"/>
    <n v="375"/>
    <n v="1021.31"/>
    <n v="2358608"/>
    <n v="6289.6213333333335"/>
  </r>
  <r>
    <s v="AEROVIAS DEL CONTINENTE AMERICANO S.A."/>
    <x v="0"/>
    <x v="0"/>
    <n v="2"/>
    <n v="1"/>
    <x v="0"/>
    <x v="1"/>
    <x v="3"/>
    <n v="254"/>
    <n v="935.94"/>
    <n v="1795377"/>
    <n v="7068.4133858267714"/>
  </r>
  <r>
    <s v="AEROVIAS DEL CONTINENTE AMERICANO S.A."/>
    <x v="0"/>
    <x v="0"/>
    <n v="2"/>
    <n v="1"/>
    <x v="0"/>
    <x v="1"/>
    <x v="4"/>
    <n v="420"/>
    <n v="2037.69"/>
    <n v="2689116"/>
    <n v="6402.6571428571433"/>
  </r>
  <r>
    <s v="AEROVIAS DEL CONTINENTE AMERICANO S.A."/>
    <x v="0"/>
    <x v="0"/>
    <n v="2"/>
    <n v="1"/>
    <x v="0"/>
    <x v="2"/>
    <x v="0"/>
    <n v="286704"/>
    <n v="84791.21"/>
    <n v="2880418715"/>
    <n v="10046.663858892794"/>
  </r>
  <r>
    <s v="AEROVIAS DEL CONTINENTE AMERICANO S.A."/>
    <x v="0"/>
    <x v="0"/>
    <n v="2"/>
    <n v="1"/>
    <x v="0"/>
    <x v="2"/>
    <x v="1"/>
    <n v="27917"/>
    <n v="43823.86"/>
    <n v="440195659"/>
    <n v="15768.014435648529"/>
  </r>
  <r>
    <s v="AEROVIAS DEL CONTINENTE AMERICANO S.A."/>
    <x v="0"/>
    <x v="0"/>
    <n v="2"/>
    <n v="1"/>
    <x v="0"/>
    <x v="2"/>
    <x v="2"/>
    <n v="15947"/>
    <n v="40729.22"/>
    <n v="325358207"/>
    <n v="20402.471123095253"/>
  </r>
  <r>
    <s v="AEROVIAS DEL CONTINENTE AMERICANO S.A."/>
    <x v="0"/>
    <x v="0"/>
    <n v="2"/>
    <n v="1"/>
    <x v="0"/>
    <x v="2"/>
    <x v="3"/>
    <n v="11262"/>
    <n v="40090"/>
    <n v="278832952"/>
    <n v="24758.741964127152"/>
  </r>
  <r>
    <s v="AEROVIAS DEL CONTINENTE AMERICANO S.A."/>
    <x v="0"/>
    <x v="0"/>
    <n v="2"/>
    <n v="1"/>
    <x v="0"/>
    <x v="2"/>
    <x v="4"/>
    <n v="9490"/>
    <n v="43931.24"/>
    <n v="246337519"/>
    <n v="25957.588935721811"/>
  </r>
  <r>
    <s v="AEROVIAS DEL CONTINENTE AMERICANO S.A."/>
    <x v="0"/>
    <x v="0"/>
    <n v="2"/>
    <n v="1"/>
    <x v="0"/>
    <x v="0"/>
    <x v="0"/>
    <n v="2784"/>
    <n v="682.55"/>
    <n v="323805043"/>
    <n v="116309.2826867816"/>
  </r>
  <r>
    <s v="AEROVIAS DEL CONTINENTE AMERICANO S.A."/>
    <x v="0"/>
    <x v="0"/>
    <n v="2"/>
    <n v="1"/>
    <x v="0"/>
    <x v="0"/>
    <x v="1"/>
    <n v="239"/>
    <n v="357.9"/>
    <n v="41997875"/>
    <n v="175723.32635983263"/>
  </r>
  <r>
    <s v="AEROVIAS DEL CONTINENTE AMERICANO S.A."/>
    <x v="0"/>
    <x v="0"/>
    <n v="2"/>
    <n v="1"/>
    <x v="0"/>
    <x v="0"/>
    <x v="2"/>
    <n v="151"/>
    <n v="375.74"/>
    <n v="30409272"/>
    <n v="201385.90728476821"/>
  </r>
  <r>
    <s v="AEROVIAS DEL CONTINENTE AMERICANO S.A."/>
    <x v="0"/>
    <x v="0"/>
    <n v="2"/>
    <n v="1"/>
    <x v="0"/>
    <x v="0"/>
    <x v="3"/>
    <n v="77"/>
    <n v="268.17"/>
    <n v="18677607"/>
    <n v="242566.32467532466"/>
  </r>
  <r>
    <s v="AEROVIAS DEL CONTINENTE AMERICANO S.A."/>
    <x v="0"/>
    <x v="0"/>
    <n v="2"/>
    <n v="1"/>
    <x v="0"/>
    <x v="0"/>
    <x v="4"/>
    <n v="61"/>
    <n v="273.83"/>
    <n v="17956347"/>
    <n v="294366.34426229505"/>
  </r>
  <r>
    <s v="AEROVIAS DEL CONTINENTE AMERICANO S.A."/>
    <x v="0"/>
    <x v="0"/>
    <n v="2"/>
    <n v="2"/>
    <x v="0"/>
    <x v="1"/>
    <x v="0"/>
    <n v="58465"/>
    <n v="11705.74"/>
    <n v="177887512"/>
    <n v="3042.6325493885229"/>
  </r>
  <r>
    <s v="AEROVIAS DEL CONTINENTE AMERICANO S.A."/>
    <x v="0"/>
    <x v="0"/>
    <n v="2"/>
    <n v="2"/>
    <x v="0"/>
    <x v="1"/>
    <x v="1"/>
    <n v="853"/>
    <n v="1429.99"/>
    <n v="5059169"/>
    <n v="5931.0304806565064"/>
  </r>
  <r>
    <s v="AEROVIAS DEL CONTINENTE AMERICANO S.A."/>
    <x v="0"/>
    <x v="0"/>
    <n v="2"/>
    <n v="2"/>
    <x v="0"/>
    <x v="1"/>
    <x v="2"/>
    <n v="464"/>
    <n v="1170.23"/>
    <n v="3038727"/>
    <n v="6548.9806034482763"/>
  </r>
  <r>
    <s v="AEROVIAS DEL CONTINENTE AMERICANO S.A."/>
    <x v="0"/>
    <x v="1"/>
    <n v="3"/>
    <n v="3"/>
    <x v="0"/>
    <x v="1"/>
    <x v="3"/>
    <n v="314"/>
    <n v="1169.8499999999999"/>
    <n v="2069563"/>
    <n v="6590.9649681528663"/>
  </r>
  <r>
    <s v="AEROVIAS DEL CONTINENTE AMERICANO S.A."/>
    <x v="0"/>
    <x v="1"/>
    <n v="3"/>
    <n v="3"/>
    <x v="0"/>
    <x v="1"/>
    <x v="4"/>
    <n v="702"/>
    <n v="3297.28"/>
    <n v="3985576"/>
    <n v="5677.4586894586892"/>
  </r>
  <r>
    <s v="AEROVIAS DEL CONTINENTE AMERICANO S.A."/>
    <x v="0"/>
    <x v="1"/>
    <n v="3"/>
    <n v="3"/>
    <x v="0"/>
    <x v="2"/>
    <x v="0"/>
    <n v="317744"/>
    <n v="99355.24"/>
    <n v="2973166721"/>
    <n v="9357.1136543884386"/>
  </r>
  <r>
    <s v="AEROVIAS DEL CONTINENTE AMERICANO S.A."/>
    <x v="0"/>
    <x v="1"/>
    <n v="3"/>
    <n v="3"/>
    <x v="0"/>
    <x v="2"/>
    <x v="1"/>
    <n v="37021"/>
    <n v="60029.38"/>
    <n v="487811866"/>
    <n v="13176.625860997812"/>
  </r>
  <r>
    <s v="AEROVIAS DEL CONTINENTE AMERICANO S.A."/>
    <x v="0"/>
    <x v="1"/>
    <n v="3"/>
    <n v="3"/>
    <x v="0"/>
    <x v="2"/>
    <x v="2"/>
    <n v="20405"/>
    <n v="52589.13"/>
    <n v="375643972"/>
    <n v="18409.40808625337"/>
  </r>
  <r>
    <s v="AEROVIAS DEL CONTINENTE AMERICANO S.A."/>
    <x v="0"/>
    <x v="1"/>
    <n v="3"/>
    <n v="3"/>
    <x v="0"/>
    <x v="2"/>
    <x v="3"/>
    <n v="13189"/>
    <n v="46438.28"/>
    <n v="295194196"/>
    <n v="22381.848206839033"/>
  </r>
  <r>
    <s v="AEROVIAS DEL CONTINENTE AMERICANO S.A."/>
    <x v="0"/>
    <x v="1"/>
    <n v="3"/>
    <n v="3"/>
    <x v="0"/>
    <x v="2"/>
    <x v="4"/>
    <n v="11807"/>
    <n v="53862.25"/>
    <n v="264278057"/>
    <n v="22383.167358346742"/>
  </r>
  <r>
    <s v="AEROVIAS DEL CONTINENTE AMERICANO S.A."/>
    <x v="0"/>
    <x v="1"/>
    <n v="3"/>
    <n v="3"/>
    <x v="0"/>
    <x v="0"/>
    <x v="0"/>
    <n v="3203"/>
    <n v="838.27"/>
    <n v="332904121"/>
    <n v="103935.09865750858"/>
  </r>
  <r>
    <s v="AEROVIAS DEL CONTINENTE AMERICANO S.A."/>
    <x v="0"/>
    <x v="1"/>
    <n v="3"/>
    <n v="1"/>
    <x v="0"/>
    <x v="1"/>
    <x v="0"/>
    <n v="48788"/>
    <n v="11544.07"/>
    <n v="173506332"/>
    <n v="3556.3321308518489"/>
  </r>
  <r>
    <s v="AEROVIAS DEL CONTINENTE AMERICANO S.A."/>
    <x v="0"/>
    <x v="1"/>
    <n v="3"/>
    <n v="1"/>
    <x v="0"/>
    <x v="1"/>
    <x v="1"/>
    <n v="1383"/>
    <n v="2327.67"/>
    <n v="8787139"/>
    <n v="6353.6796818510484"/>
  </r>
  <r>
    <s v="AEROVIAS DEL CONTINENTE AMERICANO S.A."/>
    <x v="0"/>
    <x v="1"/>
    <n v="3"/>
    <n v="1"/>
    <x v="0"/>
    <x v="1"/>
    <x v="2"/>
    <n v="660"/>
    <n v="1776.58"/>
    <n v="4512356"/>
    <n v="6836.9030303030304"/>
  </r>
  <r>
    <s v="AEROVIAS DEL CONTINENTE AMERICANO S.A."/>
    <x v="0"/>
    <x v="1"/>
    <n v="3"/>
    <n v="1"/>
    <x v="0"/>
    <x v="1"/>
    <x v="3"/>
    <n v="312"/>
    <n v="1140.95"/>
    <n v="2627764"/>
    <n v="8422.3205128205136"/>
  </r>
  <r>
    <s v="AEROVIAS DEL CONTINENTE AMERICANO S.A."/>
    <x v="0"/>
    <x v="1"/>
    <n v="3"/>
    <n v="1"/>
    <x v="0"/>
    <x v="1"/>
    <x v="4"/>
    <n v="592"/>
    <n v="2863.2"/>
    <n v="2570529"/>
    <n v="4342.1097972972975"/>
  </r>
  <r>
    <s v="AEROVIAS DEL CONTINENTE AMERICANO S.A."/>
    <x v="0"/>
    <x v="1"/>
    <n v="3"/>
    <n v="1"/>
    <x v="0"/>
    <x v="2"/>
    <x v="0"/>
    <n v="282527"/>
    <n v="86611.39"/>
    <n v="2928535440"/>
    <n v="10365.506447171421"/>
  </r>
  <r>
    <s v="AEROVIAS DEL CONTINENTE AMERICANO S.A."/>
    <x v="0"/>
    <x v="1"/>
    <n v="3"/>
    <n v="1"/>
    <x v="0"/>
    <x v="2"/>
    <x v="1"/>
    <n v="32742"/>
    <n v="52824.92"/>
    <n v="483986362"/>
    <n v="14781.820353063344"/>
  </r>
  <r>
    <s v="AEROVIAS DEL CONTINENTE AMERICANO S.A."/>
    <x v="0"/>
    <x v="1"/>
    <n v="3"/>
    <n v="1"/>
    <x v="0"/>
    <x v="2"/>
    <x v="2"/>
    <n v="18586"/>
    <n v="47973.05"/>
    <n v="372657303"/>
    <n v="20050.430592919402"/>
  </r>
  <r>
    <s v="AEROVIAS DEL CONTINENTE AMERICANO S.A."/>
    <x v="0"/>
    <x v="1"/>
    <n v="3"/>
    <n v="1"/>
    <x v="0"/>
    <x v="2"/>
    <x v="3"/>
    <n v="12678"/>
    <n v="45418.3"/>
    <n v="293869762"/>
    <n v="23179.504811484461"/>
  </r>
  <r>
    <s v="AEROVIAS DEL CONTINENTE AMERICANO S.A."/>
    <x v="0"/>
    <x v="1"/>
    <n v="3"/>
    <n v="1"/>
    <x v="0"/>
    <x v="2"/>
    <x v="4"/>
    <n v="10597"/>
    <n v="49064.91"/>
    <n v="268661521"/>
    <n v="25352.601774087005"/>
  </r>
  <r>
    <s v="AEROVIAS DEL CONTINENTE AMERICANO S.A."/>
    <x v="0"/>
    <x v="1"/>
    <n v="3"/>
    <n v="1"/>
    <x v="0"/>
    <x v="0"/>
    <x v="0"/>
    <n v="3566"/>
    <n v="911.06"/>
    <n v="380001664"/>
    <n v="106562.44083006169"/>
  </r>
  <r>
    <s v="AEROVIAS DEL CONTINENTE AMERICANO S.A."/>
    <x v="0"/>
    <x v="1"/>
    <n v="3"/>
    <n v="1"/>
    <x v="0"/>
    <x v="0"/>
    <x v="1"/>
    <n v="251"/>
    <n v="377.38"/>
    <n v="51401621"/>
    <n v="204787.33466135457"/>
  </r>
  <r>
    <s v="AEROVIAS DEL CONTINENTE AMERICANO S.A."/>
    <x v="0"/>
    <x v="1"/>
    <n v="3"/>
    <n v="1"/>
    <x v="0"/>
    <x v="0"/>
    <x v="2"/>
    <n v="141"/>
    <n v="351.76"/>
    <n v="30217184"/>
    <n v="214306.26950354609"/>
  </r>
  <r>
    <s v="AEROVIAS DEL CONTINENTE AMERICANO S.A."/>
    <x v="0"/>
    <x v="1"/>
    <n v="3"/>
    <n v="1"/>
    <x v="0"/>
    <x v="0"/>
    <x v="3"/>
    <n v="73"/>
    <n v="257.01"/>
    <n v="19102184"/>
    <n v="261673.75342465754"/>
  </r>
  <r>
    <s v="AEROVIAS DEL CONTINENTE AMERICANO S.A."/>
    <x v="0"/>
    <x v="1"/>
    <n v="3"/>
    <n v="1"/>
    <x v="0"/>
    <x v="0"/>
    <x v="4"/>
    <n v="69"/>
    <n v="313.3"/>
    <n v="21825276"/>
    <n v="316308.34782608697"/>
  </r>
  <r>
    <s v="AEROVIAS DEL CONTINENTE AMERICANO S.A."/>
    <x v="0"/>
    <x v="1"/>
    <n v="3"/>
    <n v="2"/>
    <x v="0"/>
    <x v="1"/>
    <x v="0"/>
    <n v="61565"/>
    <n v="13199.6"/>
    <n v="191588970"/>
    <n v="3111.978721676277"/>
  </r>
  <r>
    <s v="AEROVIAS DEL CONTINENTE AMERICANO S.A."/>
    <x v="0"/>
    <x v="1"/>
    <n v="3"/>
    <n v="2"/>
    <x v="0"/>
    <x v="1"/>
    <x v="1"/>
    <n v="1015"/>
    <n v="1601.75"/>
    <n v="5492470"/>
    <n v="5411.3004926108379"/>
  </r>
  <r>
    <s v="AEROVIAS DEL CONTINENTE AMERICANO S.A."/>
    <x v="0"/>
    <x v="1"/>
    <n v="3"/>
    <n v="2"/>
    <x v="0"/>
    <x v="1"/>
    <x v="2"/>
    <n v="507"/>
    <n v="1264.96"/>
    <n v="3185314"/>
    <n v="6282.6706114398421"/>
  </r>
  <r>
    <s v="AEROVIAS DEL CONTINENTE AMERICANO S.A."/>
    <x v="0"/>
    <x v="1"/>
    <n v="3"/>
    <n v="2"/>
    <x v="0"/>
    <x v="1"/>
    <x v="3"/>
    <n v="350"/>
    <n v="1275.76"/>
    <n v="2442606"/>
    <n v="6978.8742857142861"/>
  </r>
  <r>
    <s v="AEROVIAS DEL CONTINENTE AMERICANO S.A."/>
    <x v="0"/>
    <x v="1"/>
    <n v="3"/>
    <n v="2"/>
    <x v="0"/>
    <x v="1"/>
    <x v="4"/>
    <n v="561"/>
    <n v="2632.48"/>
    <n v="3395888"/>
    <n v="6053.2762923351156"/>
  </r>
  <r>
    <s v="AEROVIAS DEL CONTINENTE AMERICANO S.A."/>
    <x v="0"/>
    <x v="1"/>
    <n v="3"/>
    <n v="2"/>
    <x v="0"/>
    <x v="2"/>
    <x v="0"/>
    <n v="310847"/>
    <n v="93183.27"/>
    <n v="3106170895"/>
    <n v="9992.6037407470558"/>
  </r>
  <r>
    <s v="AEROVIAS DEL CONTINENTE AMERICANO S.A."/>
    <x v="0"/>
    <x v="1"/>
    <n v="3"/>
    <n v="2"/>
    <x v="0"/>
    <x v="2"/>
    <x v="1"/>
    <n v="42543"/>
    <n v="55968.61"/>
    <n v="511447704"/>
    <n v="12021.900289119245"/>
  </r>
  <r>
    <s v="AEROVIAS DEL CONTINENTE AMERICANO S.A."/>
    <x v="0"/>
    <x v="1"/>
    <n v="3"/>
    <n v="2"/>
    <x v="0"/>
    <x v="2"/>
    <x v="2"/>
    <n v="21387"/>
    <n v="49190.45"/>
    <n v="388751980"/>
    <n v="18177.022490297844"/>
  </r>
  <r>
    <s v="AEROVIAS DEL CONTINENTE AMERICANO S.A."/>
    <x v="0"/>
    <x v="1"/>
    <n v="3"/>
    <n v="2"/>
    <x v="0"/>
    <x v="2"/>
    <x v="3"/>
    <n v="14584"/>
    <n v="47777.03"/>
    <n v="310221001"/>
    <n v="21271.324808008776"/>
  </r>
  <r>
    <s v="AEROVIAS DEL CONTINENTE AMERICANO S.A."/>
    <x v="0"/>
    <x v="1"/>
    <n v="3"/>
    <n v="2"/>
    <x v="0"/>
    <x v="2"/>
    <x v="4"/>
    <n v="12839"/>
    <n v="52697.37"/>
    <n v="284531152"/>
    <n v="22161.473011916816"/>
  </r>
  <r>
    <s v="AEROVIAS DEL CONTINENTE AMERICANO S.A."/>
    <x v="0"/>
    <x v="1"/>
    <n v="3"/>
    <n v="2"/>
    <x v="0"/>
    <x v="0"/>
    <x v="0"/>
    <n v="3834"/>
    <n v="986.68"/>
    <n v="392215973"/>
    <n v="102299.41914449661"/>
  </r>
  <r>
    <s v="AEROVIAS DEL CONTINENTE AMERICANO S.A."/>
    <x v="0"/>
    <x v="1"/>
    <n v="3"/>
    <n v="2"/>
    <x v="0"/>
    <x v="0"/>
    <x v="1"/>
    <n v="279"/>
    <n v="419.23"/>
    <n v="54950843"/>
    <n v="196956.4265232975"/>
  </r>
  <r>
    <s v="AEROVIAS DEL CONTINENTE AMERICANO S.A."/>
    <x v="0"/>
    <x v="1"/>
    <n v="3"/>
    <n v="2"/>
    <x v="0"/>
    <x v="0"/>
    <x v="2"/>
    <n v="156"/>
    <n v="386.79"/>
    <n v="32141700"/>
    <n v="206036.53846153847"/>
  </r>
  <r>
    <s v="AEROVIAS DEL CONTINENTE AMERICANO S.A."/>
    <x v="0"/>
    <x v="1"/>
    <n v="3"/>
    <n v="2"/>
    <x v="0"/>
    <x v="0"/>
    <x v="3"/>
    <n v="98"/>
    <n v="341.72"/>
    <n v="25323882"/>
    <n v="258406.95918367346"/>
  </r>
  <r>
    <s v="AEROVIAS DEL CONTINENTE AMERICANO S.A."/>
    <x v="0"/>
    <x v="1"/>
    <n v="3"/>
    <n v="2"/>
    <x v="0"/>
    <x v="0"/>
    <x v="4"/>
    <n v="62"/>
    <n v="283.05"/>
    <n v="21715010"/>
    <n v="350242.09677419357"/>
  </r>
  <r>
    <s v="AEROVIAS DEL CONTINENTE AMERICANO S.A."/>
    <x v="0"/>
    <x v="1"/>
    <n v="3"/>
    <n v="3"/>
    <x v="0"/>
    <x v="1"/>
    <x v="0"/>
    <n v="58349"/>
    <n v="12843.36"/>
    <n v="193710278"/>
    <n v="3319.8560043873931"/>
  </r>
  <r>
    <s v="AEROVIAS DEL CONTINENTE AMERICANO S.A."/>
    <x v="0"/>
    <x v="1"/>
    <n v="3"/>
    <n v="3"/>
    <x v="0"/>
    <x v="1"/>
    <x v="1"/>
    <n v="878"/>
    <n v="1480.51"/>
    <n v="8228635"/>
    <n v="9372.0216400911158"/>
  </r>
  <r>
    <s v="AEROVIAS DEL CONTINENTE AMERICANO S.A."/>
    <x v="0"/>
    <x v="1"/>
    <n v="3"/>
    <n v="3"/>
    <x v="0"/>
    <x v="1"/>
    <x v="2"/>
    <n v="371"/>
    <n v="982.71"/>
    <n v="5223556"/>
    <n v="14079.665768194071"/>
  </r>
  <r>
    <s v="AEROVIAS DEL CONTINENTE AMERICANO S.A."/>
    <x v="0"/>
    <x v="1"/>
    <n v="3"/>
    <n v="3"/>
    <x v="0"/>
    <x v="0"/>
    <x v="1"/>
    <n v="242"/>
    <n v="358.95"/>
    <n v="43485716"/>
    <n v="179693.04132231406"/>
  </r>
  <r>
    <s v="AEROVIAS DEL CONTINENTE AMERICANO S.A."/>
    <x v="0"/>
    <x v="1"/>
    <n v="3"/>
    <n v="3"/>
    <x v="0"/>
    <x v="0"/>
    <x v="2"/>
    <n v="115"/>
    <n v="288.52999999999997"/>
    <n v="25550277"/>
    <n v="222176.32173913042"/>
  </r>
  <r>
    <s v="AEROVIAS DEL CONTINENTE AMERICANO S.A."/>
    <x v="0"/>
    <x v="1"/>
    <n v="3"/>
    <n v="3"/>
    <x v="0"/>
    <x v="0"/>
    <x v="3"/>
    <n v="95"/>
    <n v="335.72"/>
    <n v="24057514"/>
    <n v="253236.9894736842"/>
  </r>
  <r>
    <s v="AEROVIAS DEL CONTINENTE AMERICANO S.A."/>
    <x v="0"/>
    <x v="1"/>
    <n v="3"/>
    <n v="3"/>
    <x v="0"/>
    <x v="0"/>
    <x v="4"/>
    <n v="70"/>
    <n v="314.68"/>
    <n v="18382780"/>
    <n v="262611.14285714284"/>
  </r>
  <r>
    <s v="AEROVIAS DEL CONTINENTE AMERICANO S.A."/>
    <x v="0"/>
    <x v="2"/>
    <n v="4"/>
    <n v="2"/>
    <x v="0"/>
    <x v="0"/>
    <x v="2"/>
    <n v="199"/>
    <n v="504.5"/>
    <n v="41856597"/>
    <n v="210334.65829145728"/>
  </r>
  <r>
    <s v="AEROVIAS DEL CONTINENTE AMERICANO S.A."/>
    <x v="0"/>
    <x v="2"/>
    <n v="4"/>
    <n v="2"/>
    <x v="0"/>
    <x v="0"/>
    <x v="3"/>
    <n v="112"/>
    <n v="395.68"/>
    <n v="30385531"/>
    <n v="271299.38392857142"/>
  </r>
  <r>
    <s v="AEROVIAS DEL CONTINENTE AMERICANO S.A."/>
    <x v="0"/>
    <x v="2"/>
    <n v="4"/>
    <n v="2"/>
    <x v="0"/>
    <x v="0"/>
    <x v="4"/>
    <n v="75"/>
    <n v="338.66"/>
    <n v="20643797"/>
    <n v="275250.62666666665"/>
  </r>
  <r>
    <s v="AEROVIAS DEL CONTINENTE AMERICANO S.A."/>
    <x v="0"/>
    <x v="2"/>
    <n v="4"/>
    <n v="3"/>
    <x v="0"/>
    <x v="1"/>
    <x v="0"/>
    <n v="66992"/>
    <n v="16397.650000000001"/>
    <n v="202233299"/>
    <n v="3018.767897659422"/>
  </r>
  <r>
    <s v="AEROVIAS DEL CONTINENTE AMERICANO S.A."/>
    <x v="0"/>
    <x v="2"/>
    <n v="4"/>
    <n v="3"/>
    <x v="0"/>
    <x v="1"/>
    <x v="1"/>
    <n v="1473"/>
    <n v="2437.1799999999998"/>
    <n v="7882600"/>
    <n v="5351.3917175831639"/>
  </r>
  <r>
    <s v="AEROVIAS DEL CONTINENTE AMERICANO S.A."/>
    <x v="0"/>
    <x v="2"/>
    <n v="4"/>
    <n v="3"/>
    <x v="0"/>
    <x v="1"/>
    <x v="2"/>
    <n v="769"/>
    <n v="2041.43"/>
    <n v="4763115"/>
    <n v="6193.9076723016906"/>
  </r>
  <r>
    <s v="AEROVIAS DEL CONTINENTE AMERICANO S.A."/>
    <x v="0"/>
    <x v="2"/>
    <n v="4"/>
    <n v="3"/>
    <x v="0"/>
    <x v="1"/>
    <x v="3"/>
    <n v="792"/>
    <n v="3031.91"/>
    <n v="4571225"/>
    <n v="5771.7487373737376"/>
  </r>
  <r>
    <s v="AEROVIAS DEL CONTINENTE AMERICANO S.A."/>
    <x v="0"/>
    <x v="2"/>
    <n v="4"/>
    <n v="3"/>
    <x v="0"/>
    <x v="1"/>
    <x v="4"/>
    <n v="805"/>
    <n v="3921.62"/>
    <n v="4761469"/>
    <n v="5914.8683229813669"/>
  </r>
  <r>
    <s v="AEROVIAS DEL CONTINENTE AMERICANO S.A."/>
    <x v="0"/>
    <x v="2"/>
    <n v="4"/>
    <n v="3"/>
    <x v="0"/>
    <x v="2"/>
    <x v="0"/>
    <n v="373297"/>
    <n v="121641.68"/>
    <n v="3044916383"/>
    <n v="8156.8198592541594"/>
  </r>
  <r>
    <s v="AEROVIAS DEL CONTINENTE AMERICANO S.A."/>
    <x v="0"/>
    <x v="2"/>
    <n v="4"/>
    <n v="3"/>
    <x v="0"/>
    <x v="2"/>
    <x v="1"/>
    <n v="38766"/>
    <n v="61440.35"/>
    <n v="549869851"/>
    <n v="14184.332946396327"/>
  </r>
  <r>
    <s v="AEROVIAS DEL CONTINENTE AMERICANO S.A."/>
    <x v="0"/>
    <x v="2"/>
    <n v="4"/>
    <n v="3"/>
    <x v="0"/>
    <x v="2"/>
    <x v="2"/>
    <n v="24904"/>
    <n v="64176.45"/>
    <n v="447076985"/>
    <n v="17952.01513813042"/>
  </r>
  <r>
    <s v="AEROVIAS DEL CONTINENTE AMERICANO S.A."/>
    <x v="0"/>
    <x v="2"/>
    <n v="4"/>
    <n v="3"/>
    <x v="0"/>
    <x v="2"/>
    <x v="3"/>
    <n v="18339"/>
    <n v="65599.570000000007"/>
    <n v="369353996"/>
    <n v="20140.356398931239"/>
  </r>
  <r>
    <s v="AEROVIAS DEL CONTINENTE AMERICANO S.A."/>
    <x v="0"/>
    <x v="2"/>
    <n v="4"/>
    <n v="3"/>
    <x v="0"/>
    <x v="2"/>
    <x v="4"/>
    <n v="14559"/>
    <n v="67177.710000000006"/>
    <n v="321705481"/>
    <n v="22096.674290816678"/>
  </r>
  <r>
    <s v="AEROVIAS DEL CONTINENTE AMERICANO S.A."/>
    <x v="0"/>
    <x v="2"/>
    <n v="4"/>
    <n v="3"/>
    <x v="0"/>
    <x v="0"/>
    <x v="0"/>
    <n v="3354"/>
    <n v="963.3"/>
    <n v="353898799"/>
    <n v="105515.44394752535"/>
  </r>
  <r>
    <s v="AEROVIAS DEL CONTINENTE AMERICANO S.A."/>
    <x v="0"/>
    <x v="2"/>
    <n v="4"/>
    <n v="3"/>
    <x v="0"/>
    <x v="0"/>
    <x v="1"/>
    <n v="362"/>
    <n v="535.34"/>
    <n v="69363533"/>
    <n v="191611.96961325966"/>
  </r>
  <r>
    <s v="AEROVIAS DEL CONTINENTE AMERICANO S.A."/>
    <x v="0"/>
    <x v="2"/>
    <n v="4"/>
    <n v="3"/>
    <x v="0"/>
    <x v="0"/>
    <x v="2"/>
    <n v="218"/>
    <n v="554.61"/>
    <n v="52617223"/>
    <n v="241363.40825688074"/>
  </r>
  <r>
    <s v="AEROVIAS DEL CONTINENTE AMERICANO S.A."/>
    <x v="0"/>
    <x v="2"/>
    <n v="4"/>
    <n v="3"/>
    <x v="0"/>
    <x v="0"/>
    <x v="3"/>
    <n v="144"/>
    <n v="503.09"/>
    <n v="39047041"/>
    <n v="271160.00694444444"/>
  </r>
  <r>
    <s v="AEROVIAS DEL CONTINENTE AMERICANO S.A."/>
    <x v="0"/>
    <x v="2"/>
    <n v="4"/>
    <n v="3"/>
    <x v="0"/>
    <x v="0"/>
    <x v="4"/>
    <n v="95"/>
    <n v="436.78"/>
    <n v="28772212"/>
    <n v="302865.38947368419"/>
  </r>
  <r>
    <s v="AEROVIAS DEL CONTINENTE AMERICANO S.A."/>
    <x v="0"/>
    <x v="2"/>
    <n v="4"/>
    <n v="1"/>
    <x v="0"/>
    <x v="1"/>
    <x v="0"/>
    <n v="61182"/>
    <n v="14121.03"/>
    <n v="197552744"/>
    <n v="3228.9357000424961"/>
  </r>
  <r>
    <s v="AEROVIAS DEL CONTINENTE AMERICANO S.A."/>
    <x v="0"/>
    <x v="2"/>
    <n v="4"/>
    <n v="1"/>
    <x v="0"/>
    <x v="1"/>
    <x v="1"/>
    <n v="1182"/>
    <n v="2144.5300000000002"/>
    <n v="6617968"/>
    <n v="5598.9576988155668"/>
  </r>
  <r>
    <s v="AEROVIAS DEL CONTINENTE AMERICANO S.A."/>
    <x v="0"/>
    <x v="2"/>
    <n v="4"/>
    <n v="1"/>
    <x v="0"/>
    <x v="1"/>
    <x v="2"/>
    <n v="398"/>
    <n v="1051.56"/>
    <n v="2606254"/>
    <n v="6548.3768844221104"/>
  </r>
  <r>
    <s v="AEROVIAS DEL CONTINENTE AMERICANO S.A."/>
    <x v="0"/>
    <x v="2"/>
    <n v="4"/>
    <n v="1"/>
    <x v="0"/>
    <x v="1"/>
    <x v="3"/>
    <n v="400"/>
    <n v="1515.53"/>
    <n v="2708247"/>
    <n v="6770.6175000000003"/>
  </r>
  <r>
    <s v="AEROVIAS DEL CONTINENTE AMERICANO S.A."/>
    <x v="0"/>
    <x v="2"/>
    <n v="4"/>
    <n v="1"/>
    <x v="0"/>
    <x v="1"/>
    <x v="4"/>
    <n v="597"/>
    <n v="2922.29"/>
    <n v="3529595"/>
    <n v="5912.2194304857621"/>
  </r>
  <r>
    <s v="AEROVIAS DEL CONTINENTE AMERICANO S.A."/>
    <x v="0"/>
    <x v="2"/>
    <n v="4"/>
    <n v="1"/>
    <x v="0"/>
    <x v="2"/>
    <x v="0"/>
    <n v="319908"/>
    <n v="99703.94"/>
    <n v="2664165026"/>
    <n v="8327.9099803693571"/>
  </r>
  <r>
    <s v="AEROVIAS DEL CONTINENTE AMERICANO S.A."/>
    <x v="0"/>
    <x v="2"/>
    <n v="4"/>
    <n v="1"/>
    <x v="0"/>
    <x v="2"/>
    <x v="1"/>
    <n v="32272"/>
    <n v="53188.5"/>
    <n v="414632242"/>
    <n v="12848.04914476946"/>
  </r>
  <r>
    <s v="AEROVIAS DEL CONTINENTE AMERICANO S.A."/>
    <x v="0"/>
    <x v="2"/>
    <n v="4"/>
    <n v="1"/>
    <x v="0"/>
    <x v="2"/>
    <x v="2"/>
    <n v="17691"/>
    <n v="45926.01"/>
    <n v="311056548"/>
    <n v="17582.756655926743"/>
  </r>
  <r>
    <s v="AEROVIAS DEL CONTINENTE AMERICANO S.A."/>
    <x v="0"/>
    <x v="2"/>
    <n v="4"/>
    <n v="1"/>
    <x v="0"/>
    <x v="2"/>
    <x v="3"/>
    <n v="12048"/>
    <n v="43146.04"/>
    <n v="241955146"/>
    <n v="20082.598439575035"/>
  </r>
  <r>
    <s v="AEROVIAS DEL CONTINENTE AMERICANO S.A."/>
    <x v="0"/>
    <x v="2"/>
    <n v="4"/>
    <n v="1"/>
    <x v="0"/>
    <x v="2"/>
    <x v="4"/>
    <n v="10806"/>
    <n v="49923.74"/>
    <n v="225242390"/>
    <n v="20844.196742550434"/>
  </r>
  <r>
    <s v="AEROVIAS DEL CONTINENTE AMERICANO S.A."/>
    <x v="0"/>
    <x v="2"/>
    <n v="4"/>
    <n v="1"/>
    <x v="0"/>
    <x v="0"/>
    <x v="0"/>
    <n v="3376"/>
    <n v="897.85"/>
    <n v="345505141"/>
    <n v="102341.5702014218"/>
  </r>
  <r>
    <s v="AEROVIAS DEL CONTINENTE AMERICANO S.A."/>
    <x v="0"/>
    <x v="2"/>
    <n v="4"/>
    <n v="1"/>
    <x v="0"/>
    <x v="0"/>
    <x v="1"/>
    <n v="265"/>
    <n v="397.62"/>
    <n v="48391794"/>
    <n v="182610.54339622642"/>
  </r>
  <r>
    <s v="AEROVIAS DEL CONTINENTE AMERICANO S.A."/>
    <x v="0"/>
    <x v="2"/>
    <n v="4"/>
    <n v="1"/>
    <x v="0"/>
    <x v="0"/>
    <x v="2"/>
    <n v="136"/>
    <n v="340.06"/>
    <n v="29203059"/>
    <n v="214728.375"/>
  </r>
  <r>
    <s v="AEROVIAS DEL CONTINENTE AMERICANO S.A."/>
    <x v="0"/>
    <x v="2"/>
    <n v="4"/>
    <n v="1"/>
    <x v="0"/>
    <x v="0"/>
    <x v="3"/>
    <n v="80"/>
    <n v="284.19"/>
    <n v="18902235"/>
    <n v="236277.9375"/>
  </r>
  <r>
    <s v="AEROVIAS DEL CONTINENTE AMERICANO S.A."/>
    <x v="0"/>
    <x v="2"/>
    <n v="4"/>
    <n v="1"/>
    <x v="0"/>
    <x v="0"/>
    <x v="4"/>
    <n v="49"/>
    <n v="222.98"/>
    <n v="12556158"/>
    <n v="256248.12244897959"/>
  </r>
  <r>
    <s v="AEROVIAS DEL CONTINENTE AMERICANO S.A."/>
    <x v="0"/>
    <x v="2"/>
    <n v="4"/>
    <n v="2"/>
    <x v="0"/>
    <x v="1"/>
    <x v="0"/>
    <n v="54261"/>
    <n v="12437.02"/>
    <n v="182256856"/>
    <n v="3358.8923167652642"/>
  </r>
  <r>
    <s v="AEROVIAS DEL CONTINENTE AMERICANO S.A."/>
    <x v="0"/>
    <x v="2"/>
    <n v="4"/>
    <n v="2"/>
    <x v="0"/>
    <x v="1"/>
    <x v="1"/>
    <n v="1152"/>
    <n v="1960.2"/>
    <n v="6801950"/>
    <n v="5904.4704861111113"/>
  </r>
  <r>
    <s v="AEROVIAS DEL CONTINENTE AMERICANO S.A."/>
    <x v="0"/>
    <x v="2"/>
    <n v="4"/>
    <n v="2"/>
    <x v="0"/>
    <x v="1"/>
    <x v="2"/>
    <n v="609"/>
    <n v="1607.84"/>
    <n v="6236106"/>
    <n v="10239.911330049261"/>
  </r>
  <r>
    <s v="AEROVIAS DEL CONTINENTE AMERICANO S.A."/>
    <x v="0"/>
    <x v="2"/>
    <n v="4"/>
    <n v="2"/>
    <x v="0"/>
    <x v="1"/>
    <x v="3"/>
    <n v="426"/>
    <n v="1612.83"/>
    <n v="2777253"/>
    <n v="6519.3732394366198"/>
  </r>
  <r>
    <s v="AEROVIAS DEL CONTINENTE AMERICANO S.A."/>
    <x v="0"/>
    <x v="2"/>
    <n v="4"/>
    <n v="2"/>
    <x v="0"/>
    <x v="1"/>
    <x v="4"/>
    <n v="817"/>
    <n v="4005.48"/>
    <n v="4386959"/>
    <n v="5369.594859241126"/>
  </r>
  <r>
    <s v="AEROVIAS DEL CONTINENTE AMERICANO S.A."/>
    <x v="0"/>
    <x v="2"/>
    <n v="4"/>
    <n v="2"/>
    <x v="0"/>
    <x v="2"/>
    <x v="0"/>
    <n v="299766"/>
    <n v="94059.56"/>
    <n v="2741626328"/>
    <n v="9145.8882194778598"/>
  </r>
  <r>
    <s v="AEROVIAS DEL CONTINENTE AMERICANO S.A."/>
    <x v="0"/>
    <x v="2"/>
    <n v="4"/>
    <n v="2"/>
    <x v="0"/>
    <x v="2"/>
    <x v="1"/>
    <n v="32607"/>
    <n v="51370.239999999998"/>
    <n v="459390802"/>
    <n v="14088.717207961481"/>
  </r>
  <r>
    <s v="AEROVIAS DEL CONTINENTE AMERICANO S.A."/>
    <x v="0"/>
    <x v="2"/>
    <n v="4"/>
    <n v="2"/>
    <x v="0"/>
    <x v="2"/>
    <x v="2"/>
    <n v="19839"/>
    <n v="51158.94"/>
    <n v="351992974"/>
    <n v="17742.475628811935"/>
  </r>
  <r>
    <s v="AEROVIAS DEL CONTINENTE AMERICANO S.A."/>
    <x v="0"/>
    <x v="2"/>
    <n v="4"/>
    <n v="2"/>
    <x v="0"/>
    <x v="2"/>
    <x v="3"/>
    <n v="14252"/>
    <n v="50888.32"/>
    <n v="284415929"/>
    <n v="19956.211689587428"/>
  </r>
  <r>
    <s v="AEROVIAS DEL CONTINENTE AMERICANO S.A."/>
    <x v="0"/>
    <x v="2"/>
    <n v="4"/>
    <n v="2"/>
    <x v="0"/>
    <x v="2"/>
    <x v="4"/>
    <n v="12399"/>
    <n v="57465.08"/>
    <n v="260546698"/>
    <n v="21013.525122993789"/>
  </r>
  <r>
    <s v="AEROVIAS DEL CONTINENTE AMERICANO S.A."/>
    <x v="0"/>
    <x v="2"/>
    <n v="4"/>
    <n v="2"/>
    <x v="0"/>
    <x v="0"/>
    <x v="0"/>
    <n v="3457"/>
    <n v="912.55"/>
    <n v="366238935"/>
    <n v="105941.25976280011"/>
  </r>
  <r>
    <s v="AEROVIAS DEL CONTINENTE AMERICANO S.A."/>
    <x v="0"/>
    <x v="2"/>
    <n v="4"/>
    <n v="2"/>
    <x v="0"/>
    <x v="0"/>
    <x v="1"/>
    <n v="268"/>
    <n v="400.4"/>
    <n v="49784838"/>
    <n v="185764.3208955224"/>
  </r>
  <r>
    <s v="AEXPRESS S A"/>
    <x v="0"/>
    <x v="1"/>
    <n v="3"/>
    <n v="2"/>
    <x v="0"/>
    <x v="1"/>
    <x v="1"/>
    <n v="82"/>
    <n v="164"/>
    <n v="689976"/>
    <n v="8414.3414634146338"/>
  </r>
  <r>
    <s v="AEXPRESS S A"/>
    <x v="0"/>
    <x v="1"/>
    <n v="3"/>
    <n v="3"/>
    <x v="1"/>
    <x v="2"/>
    <x v="0"/>
    <n v="13080"/>
    <n v="13080"/>
    <n v="20376128"/>
    <n v="1557.8079510703365"/>
  </r>
  <r>
    <s v="AEXPRESS S A"/>
    <x v="0"/>
    <x v="1"/>
    <n v="3"/>
    <n v="2"/>
    <x v="0"/>
    <x v="1"/>
    <x v="2"/>
    <n v="76"/>
    <n v="228"/>
    <n v="636727"/>
    <n v="8377.9868421052633"/>
  </r>
  <r>
    <s v="AEXPRESS S A"/>
    <x v="0"/>
    <x v="1"/>
    <n v="3"/>
    <n v="2"/>
    <x v="0"/>
    <x v="2"/>
    <x v="2"/>
    <n v="1149"/>
    <n v="3447"/>
    <n v="10976110"/>
    <n v="9552.7502175805039"/>
  </r>
  <r>
    <s v="AEXPRESS S A"/>
    <x v="0"/>
    <x v="1"/>
    <n v="3"/>
    <n v="2"/>
    <x v="0"/>
    <x v="1"/>
    <x v="3"/>
    <n v="23"/>
    <n v="92"/>
    <n v="205541"/>
    <n v="8936.565217391304"/>
  </r>
  <r>
    <s v="AEXPRESS S A"/>
    <x v="0"/>
    <x v="1"/>
    <n v="3"/>
    <n v="2"/>
    <x v="0"/>
    <x v="2"/>
    <x v="3"/>
    <n v="492"/>
    <n v="1968"/>
    <n v="5953437"/>
    <n v="12100.481707317073"/>
  </r>
  <r>
    <s v="AEXPRESS S A"/>
    <x v="0"/>
    <x v="1"/>
    <n v="3"/>
    <n v="2"/>
    <x v="0"/>
    <x v="1"/>
    <x v="4"/>
    <n v="27"/>
    <n v="135"/>
    <n v="303405"/>
    <n v="11237.222222222223"/>
  </r>
  <r>
    <s v="AEXPRESS S A"/>
    <x v="0"/>
    <x v="1"/>
    <n v="3"/>
    <n v="2"/>
    <x v="0"/>
    <x v="2"/>
    <x v="4"/>
    <n v="570"/>
    <n v="2850"/>
    <n v="8460389"/>
    <n v="14842.787719298245"/>
  </r>
  <r>
    <s v="AEXPRESS S A"/>
    <x v="0"/>
    <x v="1"/>
    <n v="3"/>
    <n v="2"/>
    <x v="0"/>
    <x v="0"/>
    <x v="4"/>
    <n v="1"/>
    <n v="5"/>
    <n v="324869"/>
    <n v="324869"/>
  </r>
  <r>
    <s v="AEXPRESS S A"/>
    <x v="0"/>
    <x v="1"/>
    <n v="3"/>
    <n v="3"/>
    <x v="0"/>
    <x v="1"/>
    <x v="0"/>
    <n v="35034"/>
    <n v="35034"/>
    <n v="114456690"/>
    <n v="3267.0174687446479"/>
  </r>
  <r>
    <s v="AEXPRESS S A"/>
    <x v="0"/>
    <x v="1"/>
    <n v="3"/>
    <n v="3"/>
    <x v="0"/>
    <x v="2"/>
    <x v="0"/>
    <n v="57714"/>
    <n v="57714"/>
    <n v="311800889"/>
    <n v="5402.5173961257233"/>
  </r>
  <r>
    <s v="AEXPRESS S A"/>
    <x v="0"/>
    <x v="1"/>
    <n v="3"/>
    <n v="3"/>
    <x v="0"/>
    <x v="0"/>
    <x v="0"/>
    <n v="28"/>
    <n v="28"/>
    <n v="3192351"/>
    <n v="114012.53571428571"/>
  </r>
  <r>
    <s v="AEXPRESS S A"/>
    <x v="0"/>
    <x v="1"/>
    <n v="3"/>
    <n v="3"/>
    <x v="0"/>
    <x v="1"/>
    <x v="1"/>
    <n v="79"/>
    <n v="158"/>
    <n v="664265"/>
    <n v="8408.4177215189866"/>
  </r>
  <r>
    <s v="AEXPRESS S A"/>
    <x v="0"/>
    <x v="1"/>
    <n v="3"/>
    <n v="3"/>
    <x v="0"/>
    <x v="2"/>
    <x v="1"/>
    <n v="1899"/>
    <n v="3798"/>
    <n v="11925396"/>
    <n v="6279.8293838862555"/>
  </r>
  <r>
    <s v="AEXPRESS S A"/>
    <x v="0"/>
    <x v="1"/>
    <n v="3"/>
    <n v="3"/>
    <x v="0"/>
    <x v="0"/>
    <x v="1"/>
    <n v="1"/>
    <n v="2"/>
    <n v="90856"/>
    <n v="90856"/>
  </r>
  <r>
    <s v="AEXPRESS S A"/>
    <x v="0"/>
    <x v="1"/>
    <n v="3"/>
    <n v="3"/>
    <x v="0"/>
    <x v="1"/>
    <x v="2"/>
    <n v="148"/>
    <n v="444"/>
    <n v="1548363"/>
    <n v="10461.912162162162"/>
  </r>
  <r>
    <s v="AEXPRESS S A"/>
    <x v="0"/>
    <x v="1"/>
    <n v="3"/>
    <n v="3"/>
    <x v="0"/>
    <x v="2"/>
    <x v="2"/>
    <n v="1069"/>
    <n v="3207"/>
    <n v="10387580"/>
    <n v="9717.1000935453703"/>
  </r>
  <r>
    <s v="AEXPRESS S A"/>
    <x v="0"/>
    <x v="1"/>
    <n v="3"/>
    <n v="3"/>
    <x v="0"/>
    <x v="1"/>
    <x v="3"/>
    <n v="22"/>
    <n v="88"/>
    <n v="188792"/>
    <n v="8581.454545454546"/>
  </r>
  <r>
    <s v="AEXPRESS S A"/>
    <x v="0"/>
    <x v="1"/>
    <n v="3"/>
    <n v="3"/>
    <x v="0"/>
    <x v="2"/>
    <x v="3"/>
    <n v="447"/>
    <n v="1788"/>
    <n v="5254449"/>
    <n v="11754.919463087248"/>
  </r>
  <r>
    <s v="AEXPRESS S A"/>
    <x v="0"/>
    <x v="1"/>
    <n v="3"/>
    <n v="3"/>
    <x v="0"/>
    <x v="1"/>
    <x v="4"/>
    <n v="69"/>
    <n v="345"/>
    <n v="654244"/>
    <n v="9481.7971014492759"/>
  </r>
  <r>
    <s v="AEXPRESS S A"/>
    <x v="0"/>
    <x v="1"/>
    <n v="3"/>
    <n v="3"/>
    <x v="0"/>
    <x v="2"/>
    <x v="4"/>
    <n v="621"/>
    <n v="3105"/>
    <n v="9458542"/>
    <n v="15231.146537842191"/>
  </r>
  <r>
    <s v="AEXPRESS S A"/>
    <x v="0"/>
    <x v="1"/>
    <n v="3"/>
    <n v="1"/>
    <x v="0"/>
    <x v="1"/>
    <x v="0"/>
    <n v="39435"/>
    <n v="39435"/>
    <n v="133031205"/>
    <n v="3373.4298212248004"/>
  </r>
  <r>
    <s v="AEXPRESS S A"/>
    <x v="0"/>
    <x v="1"/>
    <n v="3"/>
    <n v="1"/>
    <x v="0"/>
    <x v="2"/>
    <x v="0"/>
    <n v="51978"/>
    <n v="51978"/>
    <n v="313510945"/>
    <n v="6031.60846896764"/>
  </r>
  <r>
    <s v="AEXPRESS S A"/>
    <x v="0"/>
    <x v="1"/>
    <n v="3"/>
    <n v="1"/>
    <x v="0"/>
    <x v="0"/>
    <x v="0"/>
    <n v="21"/>
    <n v="21"/>
    <n v="1876135"/>
    <n v="89339.761904761908"/>
  </r>
  <r>
    <s v="AEXPRESS S A"/>
    <x v="0"/>
    <x v="1"/>
    <n v="3"/>
    <n v="1"/>
    <x v="0"/>
    <x v="1"/>
    <x v="1"/>
    <n v="73"/>
    <n v="146"/>
    <n v="475297"/>
    <n v="6510.9178082191784"/>
  </r>
  <r>
    <s v="AEXPRESS S A"/>
    <x v="0"/>
    <x v="1"/>
    <n v="3"/>
    <n v="1"/>
    <x v="0"/>
    <x v="2"/>
    <x v="1"/>
    <n v="1608"/>
    <n v="3216"/>
    <n v="11635628"/>
    <n v="7236.087064676617"/>
  </r>
  <r>
    <s v="AEXPRESS S A"/>
    <x v="0"/>
    <x v="1"/>
    <n v="3"/>
    <n v="1"/>
    <x v="0"/>
    <x v="1"/>
    <x v="2"/>
    <n v="68"/>
    <n v="204"/>
    <n v="547327"/>
    <n v="8048.9264705882351"/>
  </r>
  <r>
    <s v="AEXPRESS S A"/>
    <x v="0"/>
    <x v="1"/>
    <n v="3"/>
    <n v="1"/>
    <x v="0"/>
    <x v="2"/>
    <x v="2"/>
    <n v="1008"/>
    <n v="3024"/>
    <n v="9868325"/>
    <n v="9790.0049603174612"/>
  </r>
  <r>
    <s v="AEXPRESS S A"/>
    <x v="0"/>
    <x v="1"/>
    <n v="3"/>
    <n v="1"/>
    <x v="0"/>
    <x v="1"/>
    <x v="3"/>
    <n v="29"/>
    <n v="116"/>
    <n v="374271"/>
    <n v="12905.896551724138"/>
  </r>
  <r>
    <s v="AEXPRESS S A"/>
    <x v="0"/>
    <x v="1"/>
    <n v="3"/>
    <n v="1"/>
    <x v="0"/>
    <x v="2"/>
    <x v="3"/>
    <n v="421"/>
    <n v="1684"/>
    <n v="5360097"/>
    <n v="12731.821852731591"/>
  </r>
  <r>
    <s v="AEXPRESS S A"/>
    <x v="0"/>
    <x v="1"/>
    <n v="3"/>
    <n v="1"/>
    <x v="0"/>
    <x v="1"/>
    <x v="4"/>
    <n v="25"/>
    <n v="125"/>
    <n v="219732"/>
    <n v="8789.2800000000007"/>
  </r>
  <r>
    <s v="AEXPRESS S A"/>
    <x v="0"/>
    <x v="1"/>
    <n v="3"/>
    <n v="1"/>
    <x v="0"/>
    <x v="2"/>
    <x v="4"/>
    <n v="505"/>
    <n v="2525"/>
    <n v="7608913"/>
    <n v="15067.154455445545"/>
  </r>
  <r>
    <s v="AEXPRESS S A"/>
    <x v="0"/>
    <x v="1"/>
    <n v="3"/>
    <n v="2"/>
    <x v="0"/>
    <x v="1"/>
    <x v="0"/>
    <n v="34450"/>
    <n v="34450"/>
    <n v="113229303"/>
    <n v="3286.7722206095791"/>
  </r>
  <r>
    <s v="AEXPRESS S A"/>
    <x v="0"/>
    <x v="1"/>
    <n v="3"/>
    <n v="2"/>
    <x v="0"/>
    <x v="2"/>
    <x v="0"/>
    <n v="56054"/>
    <n v="56054"/>
    <n v="296515708"/>
    <n v="5289.822456916545"/>
  </r>
  <r>
    <s v="AEXPRESS S A"/>
    <x v="0"/>
    <x v="1"/>
    <n v="3"/>
    <n v="2"/>
    <x v="0"/>
    <x v="0"/>
    <x v="0"/>
    <n v="22"/>
    <n v="22"/>
    <n v="2704561"/>
    <n v="122934.59090909091"/>
  </r>
  <r>
    <s v="AEXPRESS S A"/>
    <x v="0"/>
    <x v="1"/>
    <n v="3"/>
    <n v="1"/>
    <x v="1"/>
    <x v="1"/>
    <x v="0"/>
    <n v="14991"/>
    <n v="14991"/>
    <n v="16688281"/>
    <n v="1113.2199986658661"/>
  </r>
  <r>
    <s v="AEXPRESS S A"/>
    <x v="0"/>
    <x v="1"/>
    <n v="3"/>
    <n v="1"/>
    <x v="1"/>
    <x v="2"/>
    <x v="0"/>
    <n v="13336"/>
    <n v="13336"/>
    <n v="18148659"/>
    <n v="1360.87724955009"/>
  </r>
  <r>
    <s v="AEXPRESS S A"/>
    <x v="0"/>
    <x v="1"/>
    <n v="3"/>
    <n v="2"/>
    <x v="1"/>
    <x v="1"/>
    <x v="0"/>
    <n v="16937"/>
    <n v="16937"/>
    <n v="17741388"/>
    <n v="1047.4929444411644"/>
  </r>
  <r>
    <s v="AEXPRESS S A"/>
    <x v="0"/>
    <x v="1"/>
    <n v="3"/>
    <n v="2"/>
    <x v="1"/>
    <x v="2"/>
    <x v="0"/>
    <n v="17503"/>
    <n v="17503"/>
    <n v="29044298"/>
    <n v="1659.3897046220648"/>
  </r>
  <r>
    <s v="AEXPRESS S A"/>
    <x v="0"/>
    <x v="1"/>
    <n v="3"/>
    <n v="3"/>
    <x v="1"/>
    <x v="1"/>
    <x v="0"/>
    <n v="14559"/>
    <n v="14559"/>
    <n v="12940252"/>
    <n v="888.81461638848828"/>
  </r>
  <r>
    <s v="AEXPRESS S A"/>
    <x v="0"/>
    <x v="1"/>
    <n v="3"/>
    <n v="2"/>
    <x v="0"/>
    <x v="2"/>
    <x v="1"/>
    <n v="1807"/>
    <n v="3614"/>
    <n v="12514824"/>
    <n v="6925.7465412285555"/>
  </r>
  <r>
    <s v="AEXPRESS S A"/>
    <x v="0"/>
    <x v="2"/>
    <n v="4"/>
    <n v="3"/>
    <x v="0"/>
    <x v="1"/>
    <x v="1"/>
    <n v="124"/>
    <n v="248"/>
    <n v="1096045"/>
    <n v="8839.072580645161"/>
  </r>
  <r>
    <s v="AEXPRESS S A"/>
    <x v="0"/>
    <x v="2"/>
    <n v="4"/>
    <n v="3"/>
    <x v="0"/>
    <x v="1"/>
    <x v="2"/>
    <n v="67"/>
    <n v="201"/>
    <n v="633965"/>
    <n v="9462.1641791044767"/>
  </r>
  <r>
    <s v="AEXPRESS S A"/>
    <x v="0"/>
    <x v="2"/>
    <n v="4"/>
    <n v="3"/>
    <x v="0"/>
    <x v="1"/>
    <x v="3"/>
    <n v="41"/>
    <n v="164"/>
    <n v="332588"/>
    <n v="8111.9024390243903"/>
  </r>
  <r>
    <s v="AEXPRESS S A"/>
    <x v="0"/>
    <x v="2"/>
    <n v="4"/>
    <n v="3"/>
    <x v="0"/>
    <x v="1"/>
    <x v="4"/>
    <n v="149"/>
    <n v="745"/>
    <n v="1555317"/>
    <n v="10438.369127516778"/>
  </r>
  <r>
    <s v="AEXPRESS S A"/>
    <x v="0"/>
    <x v="2"/>
    <n v="4"/>
    <n v="3"/>
    <x v="0"/>
    <x v="2"/>
    <x v="0"/>
    <n v="56982"/>
    <n v="56982"/>
    <n v="364759654"/>
    <n v="6401.3136429047772"/>
  </r>
  <r>
    <s v="AEXPRESS S A"/>
    <x v="0"/>
    <x v="2"/>
    <n v="4"/>
    <n v="3"/>
    <x v="0"/>
    <x v="2"/>
    <x v="1"/>
    <n v="1990"/>
    <n v="3980"/>
    <n v="17137652"/>
    <n v="8611.8854271356777"/>
  </r>
  <r>
    <s v="AEXPRESS S A"/>
    <x v="0"/>
    <x v="2"/>
    <n v="4"/>
    <n v="3"/>
    <x v="0"/>
    <x v="2"/>
    <x v="2"/>
    <n v="1084"/>
    <n v="3252"/>
    <n v="14517339"/>
    <n v="13392.379151291512"/>
  </r>
  <r>
    <s v="AEXPRESS S A"/>
    <x v="0"/>
    <x v="2"/>
    <n v="4"/>
    <n v="3"/>
    <x v="0"/>
    <x v="2"/>
    <x v="3"/>
    <n v="473"/>
    <n v="1892"/>
    <n v="7411877"/>
    <n v="15669.930232558139"/>
  </r>
  <r>
    <s v="AEXPRESS S A"/>
    <x v="0"/>
    <x v="2"/>
    <n v="4"/>
    <n v="3"/>
    <x v="0"/>
    <x v="2"/>
    <x v="4"/>
    <n v="831"/>
    <n v="4155"/>
    <n v="19190797"/>
    <n v="23093.618531889289"/>
  </r>
  <r>
    <s v="AEXPRESS S A"/>
    <x v="0"/>
    <x v="2"/>
    <n v="4"/>
    <n v="3"/>
    <x v="0"/>
    <x v="0"/>
    <x v="0"/>
    <n v="19"/>
    <n v="19"/>
    <n v="1975458"/>
    <n v="103971.47368421052"/>
  </r>
  <r>
    <s v="AEXPRESS S A"/>
    <x v="0"/>
    <x v="2"/>
    <n v="4"/>
    <n v="2"/>
    <x v="1"/>
    <x v="1"/>
    <x v="0"/>
    <n v="10424"/>
    <n v="10424"/>
    <n v="10137444"/>
    <n v="972.5099769762088"/>
  </r>
  <r>
    <s v="AEXPRESS S A"/>
    <x v="0"/>
    <x v="2"/>
    <n v="4"/>
    <n v="2"/>
    <x v="1"/>
    <x v="2"/>
    <x v="0"/>
    <n v="7860"/>
    <n v="7860"/>
    <n v="12537656"/>
    <n v="1595.1216284987277"/>
  </r>
  <r>
    <s v="AEXPRESS S A"/>
    <x v="0"/>
    <x v="2"/>
    <n v="4"/>
    <n v="3"/>
    <x v="1"/>
    <x v="1"/>
    <x v="0"/>
    <n v="13371"/>
    <n v="13371"/>
    <n v="13321897"/>
    <n v="996.32764939047195"/>
  </r>
  <r>
    <s v="AEXPRESS S A"/>
    <x v="0"/>
    <x v="2"/>
    <n v="4"/>
    <n v="3"/>
    <x v="1"/>
    <x v="2"/>
    <x v="0"/>
    <n v="15743"/>
    <n v="15743"/>
    <n v="23093258"/>
    <n v="1466.8905545321729"/>
  </r>
  <r>
    <s v="AEXPRESS S A"/>
    <x v="0"/>
    <x v="2"/>
    <n v="4"/>
    <n v="1"/>
    <x v="1"/>
    <x v="1"/>
    <x v="0"/>
    <n v="29964"/>
    <n v="29964"/>
    <n v="23558183"/>
    <n v="786.21622613803231"/>
  </r>
  <r>
    <s v="AEXPRESS S A"/>
    <x v="0"/>
    <x v="2"/>
    <n v="4"/>
    <n v="1"/>
    <x v="1"/>
    <x v="2"/>
    <x v="0"/>
    <n v="16946"/>
    <n v="16946"/>
    <n v="22667805"/>
    <n v="1337.6492977693852"/>
  </r>
  <r>
    <s v="AEXPRESS S A"/>
    <x v="0"/>
    <x v="2"/>
    <n v="4"/>
    <n v="1"/>
    <x v="0"/>
    <x v="1"/>
    <x v="0"/>
    <n v="34845"/>
    <n v="34845"/>
    <n v="113742753"/>
    <n v="3264.2489022815325"/>
  </r>
  <r>
    <s v="AEXPRESS S A"/>
    <x v="0"/>
    <x v="2"/>
    <n v="4"/>
    <n v="1"/>
    <x v="0"/>
    <x v="1"/>
    <x v="1"/>
    <n v="76"/>
    <n v="152"/>
    <n v="840596"/>
    <n v="11060.473684210527"/>
  </r>
  <r>
    <s v="AEXPRESS S A"/>
    <x v="0"/>
    <x v="2"/>
    <n v="4"/>
    <n v="1"/>
    <x v="0"/>
    <x v="1"/>
    <x v="2"/>
    <n v="68"/>
    <n v="204"/>
    <n v="614256"/>
    <n v="9033.176470588236"/>
  </r>
  <r>
    <s v="AEXPRESS S A"/>
    <x v="0"/>
    <x v="2"/>
    <n v="4"/>
    <n v="1"/>
    <x v="0"/>
    <x v="1"/>
    <x v="3"/>
    <n v="131"/>
    <n v="524"/>
    <n v="2795407"/>
    <n v="21338.984732824429"/>
  </r>
  <r>
    <s v="AEXPRESS S A"/>
    <x v="0"/>
    <x v="2"/>
    <n v="4"/>
    <n v="1"/>
    <x v="0"/>
    <x v="1"/>
    <x v="4"/>
    <n v="221"/>
    <n v="1105"/>
    <n v="2592780"/>
    <n v="11732.036199095022"/>
  </r>
  <r>
    <s v="AEXPRESS S A"/>
    <x v="0"/>
    <x v="2"/>
    <n v="4"/>
    <n v="1"/>
    <x v="0"/>
    <x v="2"/>
    <x v="0"/>
    <n v="58082"/>
    <n v="58082"/>
    <n v="341955420"/>
    <n v="5887.4594538755555"/>
  </r>
  <r>
    <s v="AEXPRESS S A"/>
    <x v="0"/>
    <x v="2"/>
    <n v="4"/>
    <n v="1"/>
    <x v="0"/>
    <x v="2"/>
    <x v="1"/>
    <n v="2030"/>
    <n v="4060"/>
    <n v="15421295"/>
    <n v="7596.6970443349755"/>
  </r>
  <r>
    <s v="AEXPRESS S A"/>
    <x v="0"/>
    <x v="2"/>
    <n v="4"/>
    <n v="1"/>
    <x v="0"/>
    <x v="2"/>
    <x v="2"/>
    <n v="982"/>
    <n v="2946"/>
    <n v="12086299"/>
    <n v="12307.840122199592"/>
  </r>
  <r>
    <s v="AEXPRESS S A"/>
    <x v="0"/>
    <x v="2"/>
    <n v="4"/>
    <n v="1"/>
    <x v="0"/>
    <x v="2"/>
    <x v="3"/>
    <n v="587"/>
    <n v="2348"/>
    <n v="11046042"/>
    <n v="18817.788756388414"/>
  </r>
  <r>
    <s v="AEXPRESS S A"/>
    <x v="0"/>
    <x v="2"/>
    <n v="4"/>
    <n v="1"/>
    <x v="0"/>
    <x v="2"/>
    <x v="4"/>
    <n v="594"/>
    <n v="2970"/>
    <n v="12133948"/>
    <n v="20427.521885521885"/>
  </r>
  <r>
    <s v="AEXPRESS S A"/>
    <x v="0"/>
    <x v="2"/>
    <n v="4"/>
    <n v="1"/>
    <x v="0"/>
    <x v="0"/>
    <x v="0"/>
    <n v="36"/>
    <n v="36"/>
    <n v="3874260"/>
    <n v="107618.33333333333"/>
  </r>
  <r>
    <s v="AEXPRESS S A"/>
    <x v="0"/>
    <x v="2"/>
    <n v="4"/>
    <n v="2"/>
    <x v="0"/>
    <x v="1"/>
    <x v="0"/>
    <n v="36107"/>
    <n v="36107"/>
    <n v="112930631"/>
    <n v="3127.6658542664859"/>
  </r>
  <r>
    <s v="AEXPRESS S A"/>
    <x v="0"/>
    <x v="2"/>
    <n v="4"/>
    <n v="2"/>
    <x v="0"/>
    <x v="1"/>
    <x v="1"/>
    <n v="61"/>
    <n v="122"/>
    <n v="463517"/>
    <n v="7598.6393442622948"/>
  </r>
  <r>
    <s v="AEXPRESS S A"/>
    <x v="0"/>
    <x v="2"/>
    <n v="4"/>
    <n v="2"/>
    <x v="0"/>
    <x v="1"/>
    <x v="2"/>
    <n v="56"/>
    <n v="168"/>
    <n v="456070"/>
    <n v="8144.1071428571431"/>
  </r>
  <r>
    <s v="AEXPRESS S A"/>
    <x v="0"/>
    <x v="2"/>
    <n v="4"/>
    <n v="2"/>
    <x v="0"/>
    <x v="1"/>
    <x v="3"/>
    <n v="37"/>
    <n v="148"/>
    <n v="341646"/>
    <n v="9233.6756756756749"/>
  </r>
  <r>
    <s v="AEXPRESS S A"/>
    <x v="0"/>
    <x v="2"/>
    <n v="4"/>
    <n v="2"/>
    <x v="0"/>
    <x v="1"/>
    <x v="4"/>
    <n v="31"/>
    <n v="155"/>
    <n v="293857"/>
    <n v="9479.2580645161288"/>
  </r>
  <r>
    <s v="AEXPRESS S A"/>
    <x v="0"/>
    <x v="2"/>
    <n v="4"/>
    <n v="2"/>
    <x v="0"/>
    <x v="2"/>
    <x v="0"/>
    <n v="59273"/>
    <n v="59273"/>
    <n v="372924515"/>
    <n v="6291.6423160629629"/>
  </r>
  <r>
    <s v="AEXPRESS S A"/>
    <x v="0"/>
    <x v="2"/>
    <n v="4"/>
    <n v="2"/>
    <x v="0"/>
    <x v="2"/>
    <x v="1"/>
    <n v="1770"/>
    <n v="3540"/>
    <n v="12706290"/>
    <n v="7178.6949152542375"/>
  </r>
  <r>
    <s v="AEXPRESS S A"/>
    <x v="0"/>
    <x v="2"/>
    <n v="4"/>
    <n v="2"/>
    <x v="0"/>
    <x v="2"/>
    <x v="2"/>
    <n v="989"/>
    <n v="2967"/>
    <n v="11223039"/>
    <n v="11347.865520728008"/>
  </r>
  <r>
    <s v="AEXPRESS S A"/>
    <x v="0"/>
    <x v="2"/>
    <n v="4"/>
    <n v="2"/>
    <x v="0"/>
    <x v="2"/>
    <x v="3"/>
    <n v="566"/>
    <n v="2264"/>
    <n v="9937836"/>
    <n v="17558.014134275618"/>
  </r>
  <r>
    <s v="AEXPRESS S A"/>
    <x v="0"/>
    <x v="2"/>
    <n v="4"/>
    <n v="2"/>
    <x v="0"/>
    <x v="2"/>
    <x v="4"/>
    <n v="597"/>
    <n v="2985"/>
    <n v="13207518"/>
    <n v="22123.145728643216"/>
  </r>
  <r>
    <s v="AEXPRESS S A"/>
    <x v="0"/>
    <x v="2"/>
    <n v="4"/>
    <n v="2"/>
    <x v="0"/>
    <x v="0"/>
    <x v="0"/>
    <n v="19"/>
    <n v="19"/>
    <n v="2565491"/>
    <n v="135025.84210526315"/>
  </r>
  <r>
    <s v="AEXPRESS S A"/>
    <x v="0"/>
    <x v="2"/>
    <n v="4"/>
    <n v="3"/>
    <x v="0"/>
    <x v="1"/>
    <x v="0"/>
    <n v="39527"/>
    <n v="39527"/>
    <n v="122307735"/>
    <n v="3094.2832747236066"/>
  </r>
  <r>
    <s v="ALAS DE COLOMBIA EXPRESS SAS"/>
    <x v="0"/>
    <x v="0"/>
    <n v="2"/>
    <n v="1"/>
    <x v="0"/>
    <x v="2"/>
    <x v="2"/>
    <n v="99"/>
    <n v="297"/>
    <n v="42223"/>
    <n v="426.49494949494948"/>
  </r>
  <r>
    <s v="ALAS DE COLOMBIA EXPRESS SAS"/>
    <x v="0"/>
    <x v="0"/>
    <n v="2"/>
    <n v="1"/>
    <x v="0"/>
    <x v="2"/>
    <x v="3"/>
    <n v="5"/>
    <n v="20"/>
    <n v="12740"/>
    <n v="2548"/>
  </r>
  <r>
    <s v="ALAS DE COLOMBIA EXPRESS SAS"/>
    <x v="0"/>
    <x v="0"/>
    <n v="2"/>
    <n v="1"/>
    <x v="0"/>
    <x v="2"/>
    <x v="4"/>
    <n v="1661"/>
    <n v="8305"/>
    <n v="4067169"/>
    <n v="2448.6267308850092"/>
  </r>
  <r>
    <s v="ALAS DE COLOMBIA EXPRESS SAS"/>
    <x v="0"/>
    <x v="0"/>
    <n v="2"/>
    <n v="1"/>
    <x v="0"/>
    <x v="2"/>
    <x v="0"/>
    <n v="15237"/>
    <n v="15237"/>
    <n v="40538394"/>
    <n v="2660.5233313644417"/>
  </r>
  <r>
    <s v="ALAS DE COLOMBIA EXPRESS SAS"/>
    <x v="0"/>
    <x v="0"/>
    <n v="2"/>
    <n v="1"/>
    <x v="0"/>
    <x v="2"/>
    <x v="1"/>
    <n v="32"/>
    <n v="64"/>
    <n v="51775"/>
    <n v="1617.96875"/>
  </r>
  <r>
    <s v="ALAS DE COLOMBIA EXPRESS SAS"/>
    <x v="0"/>
    <x v="0"/>
    <n v="2"/>
    <n v="2"/>
    <x v="0"/>
    <x v="2"/>
    <x v="0"/>
    <n v="13116"/>
    <n v="13116"/>
    <n v="33982266"/>
    <n v="2590.9016468435498"/>
  </r>
  <r>
    <s v="ALAS DE COLOMBIA EXPRESS SAS"/>
    <x v="0"/>
    <x v="0"/>
    <n v="2"/>
    <n v="2"/>
    <x v="0"/>
    <x v="2"/>
    <x v="1"/>
    <n v="45"/>
    <n v="90"/>
    <n v="49095"/>
    <n v="1091"/>
  </r>
  <r>
    <s v="ALAS DE COLOMBIA EXPRESS SAS"/>
    <x v="0"/>
    <x v="0"/>
    <n v="2"/>
    <n v="2"/>
    <x v="0"/>
    <x v="2"/>
    <x v="2"/>
    <n v="25"/>
    <n v="75"/>
    <n v="46157"/>
    <n v="1846.28"/>
  </r>
  <r>
    <s v="ALAS DE COLOMBIA EXPRESS SAS"/>
    <x v="0"/>
    <x v="0"/>
    <n v="2"/>
    <n v="2"/>
    <x v="0"/>
    <x v="2"/>
    <x v="3"/>
    <n v="8"/>
    <n v="32"/>
    <n v="20384"/>
    <n v="2548"/>
  </r>
  <r>
    <s v="ALAS DE COLOMBIA EXPRESS SAS"/>
    <x v="0"/>
    <x v="0"/>
    <n v="2"/>
    <n v="2"/>
    <x v="0"/>
    <x v="2"/>
    <x v="4"/>
    <n v="546"/>
    <n v="2730"/>
    <n v="1799740"/>
    <n v="3296.2271062271061"/>
  </r>
  <r>
    <s v="ALAS DE COLOMBIA EXPRESS SAS"/>
    <x v="0"/>
    <x v="0"/>
    <n v="2"/>
    <n v="3"/>
    <x v="0"/>
    <x v="2"/>
    <x v="0"/>
    <n v="37363"/>
    <n v="37363"/>
    <n v="55473234"/>
    <n v="1484.710381928646"/>
  </r>
  <r>
    <s v="ALAS DE COLOMBIA EXPRESS SAS"/>
    <x v="0"/>
    <x v="0"/>
    <n v="2"/>
    <n v="3"/>
    <x v="0"/>
    <x v="2"/>
    <x v="1"/>
    <n v="24"/>
    <n v="48"/>
    <n v="67420"/>
    <n v="2809.1666666666665"/>
  </r>
  <r>
    <s v="ALAS DE COLOMBIA EXPRESS SAS"/>
    <x v="0"/>
    <x v="0"/>
    <n v="2"/>
    <n v="3"/>
    <x v="0"/>
    <x v="2"/>
    <x v="2"/>
    <n v="16"/>
    <n v="48"/>
    <n v="70128"/>
    <n v="4383"/>
  </r>
  <r>
    <s v="ALAS DE COLOMBIA EXPRESS SAS"/>
    <x v="0"/>
    <x v="0"/>
    <n v="2"/>
    <n v="3"/>
    <x v="0"/>
    <x v="2"/>
    <x v="3"/>
    <n v="4"/>
    <n v="16"/>
    <n v="10192"/>
    <n v="2548"/>
  </r>
  <r>
    <s v="ALAS DE COLOMBIA EXPRESS SAS"/>
    <x v="0"/>
    <x v="0"/>
    <n v="2"/>
    <n v="3"/>
    <x v="0"/>
    <x v="2"/>
    <x v="4"/>
    <n v="14007"/>
    <n v="70035"/>
    <n v="14114342"/>
    <n v="1007.6634539872921"/>
  </r>
  <r>
    <s v="ALAS DE COLOMBIA EXPRESS SAS"/>
    <x v="0"/>
    <x v="1"/>
    <n v="3"/>
    <n v="2"/>
    <x v="0"/>
    <x v="2"/>
    <x v="0"/>
    <n v="10467"/>
    <n v="10467"/>
    <n v="31392859"/>
    <n v="2999.2222222222222"/>
  </r>
  <r>
    <s v="ALAS DE COLOMBIA EXPRESS SAS"/>
    <x v="0"/>
    <x v="1"/>
    <n v="3"/>
    <n v="2"/>
    <x v="0"/>
    <x v="2"/>
    <x v="1"/>
    <n v="23"/>
    <n v="46"/>
    <n v="25093"/>
    <n v="1091"/>
  </r>
  <r>
    <s v="ALAS DE COLOMBIA EXPRESS SAS"/>
    <x v="0"/>
    <x v="1"/>
    <n v="3"/>
    <n v="2"/>
    <x v="0"/>
    <x v="2"/>
    <x v="2"/>
    <n v="6"/>
    <n v="18"/>
    <n v="10914"/>
    <n v="1819"/>
  </r>
  <r>
    <s v="ALAS DE COLOMBIA EXPRESS SAS"/>
    <x v="0"/>
    <x v="1"/>
    <n v="3"/>
    <n v="2"/>
    <x v="0"/>
    <x v="2"/>
    <x v="4"/>
    <n v="943"/>
    <n v="4715"/>
    <n v="1307542"/>
    <n v="1386.576882290562"/>
  </r>
  <r>
    <s v="ALAS DE COLOMBIA EXPRESS SAS"/>
    <x v="0"/>
    <x v="1"/>
    <n v="3"/>
    <n v="3"/>
    <x v="0"/>
    <x v="2"/>
    <x v="0"/>
    <n v="22668"/>
    <n v="22668"/>
    <n v="42313939"/>
    <n v="1866.6816216693135"/>
  </r>
  <r>
    <s v="ALAS DE COLOMBIA EXPRESS SAS"/>
    <x v="0"/>
    <x v="1"/>
    <n v="3"/>
    <n v="3"/>
    <x v="0"/>
    <x v="2"/>
    <x v="1"/>
    <n v="132"/>
    <n v="264"/>
    <n v="1193805"/>
    <n v="9043.9772727272721"/>
  </r>
  <r>
    <s v="ALAS DE COLOMBIA EXPRESS SAS"/>
    <x v="0"/>
    <x v="1"/>
    <n v="3"/>
    <n v="3"/>
    <x v="0"/>
    <x v="2"/>
    <x v="4"/>
    <n v="584"/>
    <n v="2920"/>
    <n v="954720"/>
    <n v="1634.7945205479452"/>
  </r>
  <r>
    <s v="ALAS DE COLOMBIA EXPRESS SAS"/>
    <x v="0"/>
    <x v="1"/>
    <n v="3"/>
    <n v="1"/>
    <x v="0"/>
    <x v="2"/>
    <x v="0"/>
    <n v="11856"/>
    <n v="11856"/>
    <n v="30819151"/>
    <n v="2599.4560560053983"/>
  </r>
  <r>
    <s v="ALAS DE COLOMBIA EXPRESS SAS"/>
    <x v="0"/>
    <x v="1"/>
    <n v="3"/>
    <n v="1"/>
    <x v="0"/>
    <x v="2"/>
    <x v="1"/>
    <n v="15"/>
    <n v="30"/>
    <n v="16365"/>
    <n v="1091"/>
  </r>
  <r>
    <s v="ALAS DE COLOMBIA EXPRESS SAS"/>
    <x v="0"/>
    <x v="1"/>
    <n v="3"/>
    <n v="1"/>
    <x v="0"/>
    <x v="2"/>
    <x v="2"/>
    <n v="11"/>
    <n v="33"/>
    <n v="20009"/>
    <n v="1819"/>
  </r>
  <r>
    <s v="ALAS DE COLOMBIA EXPRESS SAS"/>
    <x v="0"/>
    <x v="1"/>
    <n v="3"/>
    <n v="1"/>
    <x v="0"/>
    <x v="2"/>
    <x v="3"/>
    <n v="10"/>
    <n v="40"/>
    <n v="25480"/>
    <n v="2548"/>
  </r>
  <r>
    <s v="ALAS DE COLOMBIA EXPRESS SAS"/>
    <x v="0"/>
    <x v="1"/>
    <n v="3"/>
    <n v="1"/>
    <x v="0"/>
    <x v="2"/>
    <x v="4"/>
    <n v="30007"/>
    <n v="150035"/>
    <n v="23110893"/>
    <n v="770.18339054220678"/>
  </r>
  <r>
    <s v="ALAS DE COLOMBIA EXPRESS SAS"/>
    <x v="0"/>
    <x v="2"/>
    <n v="4"/>
    <n v="1"/>
    <x v="0"/>
    <x v="2"/>
    <x v="0"/>
    <n v="11940"/>
    <n v="5970"/>
    <n v="50485394"/>
    <n v="4228.2574539363486"/>
  </r>
  <r>
    <s v="ALAS DE COLOMBIA EXPRESS SAS"/>
    <x v="0"/>
    <x v="2"/>
    <n v="4"/>
    <n v="1"/>
    <x v="0"/>
    <x v="2"/>
    <x v="1"/>
    <n v="64"/>
    <n v="64"/>
    <n v="69824"/>
    <n v="1091"/>
  </r>
  <r>
    <s v="ALAS DE COLOMBIA EXPRESS SAS"/>
    <x v="0"/>
    <x v="2"/>
    <n v="4"/>
    <n v="1"/>
    <x v="0"/>
    <x v="2"/>
    <x v="2"/>
    <n v="20"/>
    <n v="40"/>
    <n v="36380"/>
    <n v="1819"/>
  </r>
  <r>
    <s v="ALAS DE COLOMBIA EXPRESS SAS"/>
    <x v="0"/>
    <x v="2"/>
    <n v="4"/>
    <n v="1"/>
    <x v="0"/>
    <x v="2"/>
    <x v="3"/>
    <n v="10"/>
    <n v="30"/>
    <n v="25480"/>
    <n v="2548"/>
  </r>
  <r>
    <s v="ALAS DE COLOMBIA EXPRESS SAS"/>
    <x v="0"/>
    <x v="2"/>
    <n v="4"/>
    <n v="1"/>
    <x v="0"/>
    <x v="2"/>
    <x v="4"/>
    <n v="7188"/>
    <n v="28752"/>
    <n v="9946126"/>
    <n v="1383.7125765164162"/>
  </r>
  <r>
    <s v="ALAS DE COLOMBIA EXPRESS SAS"/>
    <x v="0"/>
    <x v="2"/>
    <n v="4"/>
    <n v="2"/>
    <x v="0"/>
    <x v="2"/>
    <x v="0"/>
    <n v="9220"/>
    <n v="4610"/>
    <n v="36498923.5"/>
    <n v="3958.668492407809"/>
  </r>
  <r>
    <s v="ALAS DE COLOMBIA EXPRESS SAS"/>
    <x v="0"/>
    <x v="2"/>
    <n v="4"/>
    <n v="2"/>
    <x v="0"/>
    <x v="2"/>
    <x v="2"/>
    <n v="9"/>
    <n v="18"/>
    <n v="16371"/>
    <n v="1819"/>
  </r>
  <r>
    <s v="ALAS DE COLOMBIA EXPRESS SAS"/>
    <x v="0"/>
    <x v="2"/>
    <n v="4"/>
    <n v="2"/>
    <x v="0"/>
    <x v="2"/>
    <x v="3"/>
    <n v="9"/>
    <n v="27"/>
    <n v="22932"/>
    <n v="2548"/>
  </r>
  <r>
    <s v="ALAS DE COLOMBIA EXPRESS SAS"/>
    <x v="0"/>
    <x v="2"/>
    <n v="4"/>
    <n v="2"/>
    <x v="0"/>
    <x v="2"/>
    <x v="4"/>
    <n v="246"/>
    <n v="984"/>
    <n v="585713"/>
    <n v="2380.9471544715448"/>
  </r>
  <r>
    <s v="ALAS DE COLOMBIA EXPRESS SAS"/>
    <x v="0"/>
    <x v="2"/>
    <n v="4"/>
    <n v="3"/>
    <x v="0"/>
    <x v="2"/>
    <x v="0"/>
    <n v="33268"/>
    <n v="16634"/>
    <n v="53784392.840000004"/>
    <n v="1616.7005182157029"/>
  </r>
  <r>
    <s v="ALAS DE COLOMBIA EXPRESS SAS"/>
    <x v="0"/>
    <x v="2"/>
    <n v="4"/>
    <n v="3"/>
    <x v="0"/>
    <x v="2"/>
    <x v="3"/>
    <n v="1"/>
    <n v="3"/>
    <n v="7933"/>
    <n v="7933"/>
  </r>
  <r>
    <s v="ALAS DE COLOMBIA EXPRESS SAS"/>
    <x v="0"/>
    <x v="2"/>
    <n v="4"/>
    <n v="3"/>
    <x v="0"/>
    <x v="2"/>
    <x v="4"/>
    <n v="31565"/>
    <n v="126260"/>
    <n v="20969833"/>
    <n v="664.33812767305562"/>
  </r>
  <r>
    <s v="ALAS DE COLOMBIA EXPRESS SAS"/>
    <x v="0"/>
    <x v="2"/>
    <n v="4"/>
    <n v="2"/>
    <x v="0"/>
    <x v="2"/>
    <x v="1"/>
    <n v="28"/>
    <n v="28"/>
    <n v="30548"/>
    <n v="1091"/>
  </r>
  <r>
    <s v="ALFA MENSAJES LIMITADA"/>
    <x v="0"/>
    <x v="0"/>
    <n v="2"/>
    <n v="1"/>
    <x v="1"/>
    <x v="2"/>
    <x v="0"/>
    <n v="239"/>
    <n v="12"/>
    <n v="1460867"/>
    <n v="6112.414225941423"/>
  </r>
  <r>
    <s v="ALFA MENSAJES LIMITADA"/>
    <x v="0"/>
    <x v="0"/>
    <n v="2"/>
    <n v="2"/>
    <x v="1"/>
    <x v="1"/>
    <x v="0"/>
    <n v="7777"/>
    <n v="389"/>
    <n v="13218585"/>
    <n v="1699.7023273755947"/>
  </r>
  <r>
    <s v="ALFA MENSAJES LIMITADA"/>
    <x v="0"/>
    <x v="0"/>
    <n v="2"/>
    <n v="2"/>
    <x v="1"/>
    <x v="2"/>
    <x v="0"/>
    <n v="115"/>
    <n v="6"/>
    <n v="695715"/>
    <n v="6049.695652173913"/>
  </r>
  <r>
    <s v="ALFA MENSAJES LIMITADA"/>
    <x v="0"/>
    <x v="0"/>
    <n v="2"/>
    <n v="3"/>
    <x v="1"/>
    <x v="1"/>
    <x v="0"/>
    <n v="6093"/>
    <n v="305"/>
    <n v="10357830"/>
    <n v="1699.9556868537666"/>
  </r>
  <r>
    <s v="ALFA MENSAJES LIMITADA"/>
    <x v="0"/>
    <x v="0"/>
    <n v="2"/>
    <n v="3"/>
    <x v="1"/>
    <x v="2"/>
    <x v="0"/>
    <n v="189"/>
    <n v="9"/>
    <n v="1150870"/>
    <n v="6089.2592592592591"/>
  </r>
  <r>
    <s v="ALFA MENSAJES LIMITADA"/>
    <x v="0"/>
    <x v="0"/>
    <n v="2"/>
    <n v="1"/>
    <x v="1"/>
    <x v="1"/>
    <x v="0"/>
    <n v="16327"/>
    <n v="812"/>
    <n v="27756483"/>
    <n v="1700.035707723403"/>
  </r>
  <r>
    <s v="ALFA MENSAJES LIMITADA"/>
    <x v="0"/>
    <x v="1"/>
    <n v="3"/>
    <n v="3"/>
    <x v="1"/>
    <x v="1"/>
    <x v="0"/>
    <n v="8714"/>
    <n v="436"/>
    <n v="14813290"/>
    <n v="1699.9414734909342"/>
  </r>
  <r>
    <s v="ALFA MENSAJES LIMITADA"/>
    <x v="0"/>
    <x v="1"/>
    <n v="3"/>
    <n v="3"/>
    <x v="1"/>
    <x v="2"/>
    <x v="0"/>
    <n v="429"/>
    <n v="21"/>
    <n v="2614110"/>
    <n v="6093.4965034965035"/>
  </r>
  <r>
    <s v="ALFA MENSAJES LIMITADA"/>
    <x v="0"/>
    <x v="1"/>
    <n v="3"/>
    <n v="2"/>
    <x v="1"/>
    <x v="2"/>
    <x v="0"/>
    <n v="726"/>
    <n v="36"/>
    <n v="4431435"/>
    <n v="6103.9049586776855"/>
  </r>
  <r>
    <s v="ALFA MENSAJES LIMITADA"/>
    <x v="0"/>
    <x v="1"/>
    <n v="3"/>
    <n v="2"/>
    <x v="1"/>
    <x v="1"/>
    <x v="0"/>
    <n v="14772"/>
    <n v="739"/>
    <n v="25111465"/>
    <n v="1699.9367045762253"/>
  </r>
  <r>
    <s v="ALFA MENSAJES LIMITADA"/>
    <x v="0"/>
    <x v="1"/>
    <n v="3"/>
    <n v="1"/>
    <x v="1"/>
    <x v="2"/>
    <x v="0"/>
    <n v="543"/>
    <n v="27"/>
    <n v="3309173"/>
    <n v="6094.2412523020257"/>
  </r>
  <r>
    <s v="ALFA MENSAJES LIMITADA"/>
    <x v="0"/>
    <x v="1"/>
    <n v="3"/>
    <n v="1"/>
    <x v="1"/>
    <x v="1"/>
    <x v="0"/>
    <n v="11301"/>
    <n v="552"/>
    <n v="18751978"/>
    <n v="1659.320237147155"/>
  </r>
  <r>
    <s v="ALFA MENSAJES LIMITADA"/>
    <x v="0"/>
    <x v="2"/>
    <n v="4"/>
    <n v="1"/>
    <x v="1"/>
    <x v="1"/>
    <x v="0"/>
    <n v="14723"/>
    <n v="736"/>
    <n v="25028590"/>
    <n v="1699.9653603205868"/>
  </r>
  <r>
    <s v="ALFA MENSAJES LIMITADA"/>
    <x v="0"/>
    <x v="2"/>
    <n v="4"/>
    <n v="1"/>
    <x v="1"/>
    <x v="2"/>
    <x v="0"/>
    <n v="725"/>
    <n v="36"/>
    <n v="4416810"/>
    <n v="6092.1517241379306"/>
  </r>
  <r>
    <s v="ALFA MENSAJES LIMITADA"/>
    <x v="0"/>
    <x v="2"/>
    <n v="4"/>
    <n v="2"/>
    <x v="1"/>
    <x v="1"/>
    <x v="0"/>
    <n v="15324"/>
    <n v="766"/>
    <n v="26051353"/>
    <n v="1700.036087183503"/>
  </r>
  <r>
    <s v="ALFA MENSAJES LIMITADA"/>
    <x v="0"/>
    <x v="2"/>
    <n v="4"/>
    <n v="2"/>
    <x v="1"/>
    <x v="2"/>
    <x v="0"/>
    <n v="754"/>
    <n v="38"/>
    <n v="4597297"/>
    <n v="6097.2108753315651"/>
  </r>
  <r>
    <s v="ALFA MENSAJES LIMITADA"/>
    <x v="0"/>
    <x v="2"/>
    <n v="4"/>
    <n v="3"/>
    <x v="1"/>
    <x v="1"/>
    <x v="0"/>
    <n v="8268"/>
    <n v="413"/>
    <n v="14056365"/>
    <n v="1700.0925253991293"/>
  </r>
  <r>
    <s v="ALFA MENSAJES LIMITADA"/>
    <x v="0"/>
    <x v="2"/>
    <n v="4"/>
    <n v="3"/>
    <x v="1"/>
    <x v="2"/>
    <x v="0"/>
    <n v="407"/>
    <n v="20"/>
    <n v="2480535"/>
    <n v="6094.6805896805899"/>
  </r>
  <r>
    <s v="AMERICAN DELIVERY SERVICE ADS LTDA"/>
    <x v="0"/>
    <x v="0"/>
    <n v="2"/>
    <n v="1"/>
    <x v="1"/>
    <x v="2"/>
    <x v="0"/>
    <n v="1332"/>
    <n v="166.5"/>
    <n v="8826184"/>
    <n v="6626.2642642642641"/>
  </r>
  <r>
    <s v="AMERICAN DELIVERY SERVICE ADS LTDA"/>
    <x v="0"/>
    <x v="0"/>
    <n v="2"/>
    <n v="1"/>
    <x v="1"/>
    <x v="1"/>
    <x v="0"/>
    <n v="15945"/>
    <n v="15945"/>
    <n v="15612492"/>
    <n v="979.14656632173092"/>
  </r>
  <r>
    <s v="AMERICAN DELIVERY SERVICE ADS LTDA"/>
    <x v="0"/>
    <x v="0"/>
    <n v="2"/>
    <n v="3"/>
    <x v="1"/>
    <x v="2"/>
    <x v="4"/>
    <n v="1"/>
    <n v="5"/>
    <n v="45000"/>
    <n v="45000"/>
  </r>
  <r>
    <s v="AMERICAN DELIVERY SERVICE ADS LTDA"/>
    <x v="0"/>
    <x v="0"/>
    <n v="2"/>
    <n v="3"/>
    <x v="1"/>
    <x v="2"/>
    <x v="0"/>
    <n v="1680"/>
    <n v="210"/>
    <n v="8061605"/>
    <n v="4798.5744047619046"/>
  </r>
  <r>
    <s v="AMERICAN DELIVERY SERVICE ADS LTDA"/>
    <x v="0"/>
    <x v="0"/>
    <n v="2"/>
    <n v="3"/>
    <x v="1"/>
    <x v="1"/>
    <x v="0"/>
    <n v="16633"/>
    <n v="2079.13"/>
    <n v="18008932"/>
    <n v="1082.7230205014127"/>
  </r>
  <r>
    <s v="AMERICAN DELIVERY SERVICE ADS LTDA"/>
    <x v="0"/>
    <x v="0"/>
    <n v="2"/>
    <n v="2"/>
    <x v="1"/>
    <x v="2"/>
    <x v="0"/>
    <n v="1495"/>
    <n v="186.88"/>
    <n v="10314302"/>
    <n v="6899.1986622073582"/>
  </r>
  <r>
    <s v="AMERICAN DELIVERY SERVICE ADS LTDA"/>
    <x v="0"/>
    <x v="0"/>
    <n v="2"/>
    <n v="2"/>
    <x v="1"/>
    <x v="1"/>
    <x v="0"/>
    <n v="16293"/>
    <n v="2036.63"/>
    <n v="16905964"/>
    <n v="1037.6213097649297"/>
  </r>
  <r>
    <s v="AMERICAN DELIVERY SERVICE ADS LTDA"/>
    <x v="0"/>
    <x v="1"/>
    <n v="3"/>
    <n v="2"/>
    <x v="1"/>
    <x v="1"/>
    <x v="0"/>
    <n v="17338"/>
    <n v="2167.25"/>
    <n v="17722569"/>
    <n v="1022.1807013496366"/>
  </r>
  <r>
    <s v="AMERICAN DELIVERY SERVICE ADS LTDA"/>
    <x v="0"/>
    <x v="1"/>
    <n v="3"/>
    <n v="2"/>
    <x v="1"/>
    <x v="2"/>
    <x v="0"/>
    <n v="982"/>
    <n v="122.75"/>
    <n v="7174072"/>
    <n v="7305.5723014256619"/>
  </r>
  <r>
    <s v="AMERICAN DELIVERY SERVICE ADS LTDA"/>
    <x v="0"/>
    <x v="1"/>
    <n v="3"/>
    <n v="1"/>
    <x v="1"/>
    <x v="2"/>
    <x v="4"/>
    <n v="1"/>
    <n v="5"/>
    <n v="45000"/>
    <n v="45000"/>
  </r>
  <r>
    <s v="AMERICAN DELIVERY SERVICE ADS LTDA"/>
    <x v="0"/>
    <x v="1"/>
    <n v="3"/>
    <n v="1"/>
    <x v="1"/>
    <x v="2"/>
    <x v="1"/>
    <n v="2"/>
    <n v="4"/>
    <n v="72588"/>
    <n v="36294"/>
  </r>
  <r>
    <s v="AMERICAN DELIVERY SERVICE ADS LTDA"/>
    <x v="0"/>
    <x v="1"/>
    <n v="3"/>
    <n v="1"/>
    <x v="1"/>
    <x v="2"/>
    <x v="0"/>
    <n v="1090"/>
    <n v="136.25"/>
    <n v="8353009"/>
    <n v="7663.3110091743119"/>
  </r>
  <r>
    <s v="AMERICAN DELIVERY SERVICE ADS LTDA"/>
    <x v="0"/>
    <x v="1"/>
    <n v="3"/>
    <n v="1"/>
    <x v="1"/>
    <x v="1"/>
    <x v="0"/>
    <n v="17200"/>
    <n v="2150"/>
    <n v="17492515"/>
    <n v="1017.0066860465116"/>
  </r>
  <r>
    <s v="AMERICAN DELIVERY SERVICE ADS LTDA"/>
    <x v="0"/>
    <x v="1"/>
    <n v="3"/>
    <n v="3"/>
    <x v="1"/>
    <x v="2"/>
    <x v="1"/>
    <n v="2"/>
    <n v="4"/>
    <n v="72588"/>
    <n v="36294"/>
  </r>
  <r>
    <s v="AMERICAN DELIVERY SERVICE ADS LTDA"/>
    <x v="0"/>
    <x v="1"/>
    <n v="3"/>
    <n v="2"/>
    <x v="1"/>
    <x v="2"/>
    <x v="1"/>
    <n v="2"/>
    <n v="4"/>
    <n v="72588"/>
    <n v="36294"/>
  </r>
  <r>
    <s v="AMERICAN DELIVERY SERVICE ADS LTDA"/>
    <x v="0"/>
    <x v="1"/>
    <n v="3"/>
    <n v="3"/>
    <x v="1"/>
    <x v="1"/>
    <x v="0"/>
    <n v="17119"/>
    <n v="2139.88"/>
    <n v="18213392"/>
    <n v="1063.9285004965243"/>
  </r>
  <r>
    <s v="AMERICAN DELIVERY SERVICE ADS LTDA"/>
    <x v="0"/>
    <x v="1"/>
    <n v="3"/>
    <n v="3"/>
    <x v="1"/>
    <x v="2"/>
    <x v="0"/>
    <n v="935"/>
    <n v="116.88"/>
    <n v="6782978"/>
    <n v="7254.5219251336903"/>
  </r>
  <r>
    <s v="AMERICAN DELIVERY SERVICE ADS LTDA"/>
    <x v="0"/>
    <x v="2"/>
    <n v="4"/>
    <n v="1"/>
    <x v="1"/>
    <x v="1"/>
    <x v="0"/>
    <n v="16268"/>
    <n v="2033.5"/>
    <n v="13755255"/>
    <n v="845.54063191541672"/>
  </r>
  <r>
    <s v="AMERICAN DELIVERY SERVICE ADS LTDA"/>
    <x v="0"/>
    <x v="2"/>
    <n v="4"/>
    <n v="3"/>
    <x v="1"/>
    <x v="2"/>
    <x v="1"/>
    <n v="2"/>
    <n v="4"/>
    <n v="72588"/>
    <n v="36294"/>
  </r>
  <r>
    <s v="AMERICAN DELIVERY SERVICE ADS LTDA"/>
    <x v="0"/>
    <x v="2"/>
    <n v="4"/>
    <n v="3"/>
    <x v="1"/>
    <x v="2"/>
    <x v="0"/>
    <n v="1661"/>
    <n v="207.63"/>
    <n v="10731369"/>
    <n v="6460.7880794701987"/>
  </r>
  <r>
    <s v="AMERICAN DELIVERY SERVICE ADS LTDA"/>
    <x v="0"/>
    <x v="2"/>
    <n v="4"/>
    <n v="3"/>
    <x v="1"/>
    <x v="1"/>
    <x v="0"/>
    <n v="17478"/>
    <n v="2184.75"/>
    <n v="15419157"/>
    <n v="882.20374184689319"/>
  </r>
  <r>
    <s v="AMERICAN DELIVERY SERVICE ADS LTDA"/>
    <x v="0"/>
    <x v="2"/>
    <n v="4"/>
    <n v="2"/>
    <x v="1"/>
    <x v="2"/>
    <x v="1"/>
    <n v="2"/>
    <n v="4"/>
    <n v="72588"/>
    <n v="36294"/>
  </r>
  <r>
    <s v="AMERICAN DELIVERY SERVICE ADS LTDA"/>
    <x v="0"/>
    <x v="2"/>
    <n v="4"/>
    <n v="2"/>
    <x v="1"/>
    <x v="2"/>
    <x v="0"/>
    <n v="1512"/>
    <n v="189"/>
    <n v="9592000"/>
    <n v="6343.9153439153442"/>
  </r>
  <r>
    <s v="AMERICAN DELIVERY SERVICE ADS LTDA"/>
    <x v="0"/>
    <x v="2"/>
    <n v="4"/>
    <n v="2"/>
    <x v="1"/>
    <x v="1"/>
    <x v="0"/>
    <n v="16368"/>
    <n v="2046"/>
    <n v="14074951"/>
    <n v="859.9065860215054"/>
  </r>
  <r>
    <s v="AMERICAN DELIVERY SERVICE ADS LTDA"/>
    <x v="0"/>
    <x v="2"/>
    <n v="4"/>
    <n v="1"/>
    <x v="1"/>
    <x v="2"/>
    <x v="1"/>
    <n v="2"/>
    <n v="4"/>
    <n v="72588"/>
    <n v="36294"/>
  </r>
  <r>
    <s v="AMERICAN DELIVERY SERVICE ADS LTDA"/>
    <x v="0"/>
    <x v="2"/>
    <n v="4"/>
    <n v="1"/>
    <x v="1"/>
    <x v="2"/>
    <x v="0"/>
    <n v="1465"/>
    <n v="183.13"/>
    <n v="9008932"/>
    <n v="6149.4416382252557"/>
  </r>
  <r>
    <s v="AMERICAN LOGISTICS DE COLOMBIA SAS"/>
    <x v="0"/>
    <x v="0"/>
    <n v="2"/>
    <n v="3"/>
    <x v="0"/>
    <x v="2"/>
    <x v="0"/>
    <n v="5276"/>
    <n v="5276"/>
    <n v="53107717"/>
    <n v="10065.905420773313"/>
  </r>
  <r>
    <s v="AMERICAN LOGISTICS DE COLOMBIA SAS"/>
    <x v="0"/>
    <x v="0"/>
    <n v="2"/>
    <n v="1"/>
    <x v="0"/>
    <x v="2"/>
    <x v="0"/>
    <n v="6196"/>
    <n v="6196"/>
    <n v="57184073"/>
    <n v="9229.1918979987095"/>
  </r>
  <r>
    <s v="AMERICAN LOGISTICS DE COLOMBIA SAS"/>
    <x v="0"/>
    <x v="0"/>
    <n v="2"/>
    <n v="2"/>
    <x v="0"/>
    <x v="2"/>
    <x v="0"/>
    <n v="6913"/>
    <n v="6913"/>
    <n v="64483782"/>
    <n v="9327.9013452914805"/>
  </r>
  <r>
    <s v="AMERICAN LOGISTICS DE COLOMBIA SAS"/>
    <x v="0"/>
    <x v="1"/>
    <n v="3"/>
    <n v="2"/>
    <x v="0"/>
    <x v="2"/>
    <x v="0"/>
    <n v="6882"/>
    <n v="6882"/>
    <n v="62439853"/>
    <n v="9072.9225515838425"/>
  </r>
  <r>
    <s v="AMERICAN LOGISTICS DE COLOMBIA SAS"/>
    <x v="0"/>
    <x v="1"/>
    <n v="3"/>
    <n v="3"/>
    <x v="0"/>
    <x v="2"/>
    <x v="0"/>
    <n v="8655"/>
    <n v="8655"/>
    <n v="74119961"/>
    <n v="8563.8314269208549"/>
  </r>
  <r>
    <s v="AMERICAN LOGISTICS DE COLOMBIA SAS"/>
    <x v="0"/>
    <x v="1"/>
    <n v="3"/>
    <n v="1"/>
    <x v="0"/>
    <x v="2"/>
    <x v="0"/>
    <n v="4688"/>
    <n v="4688"/>
    <n v="40645938"/>
    <n v="8670.2086177474412"/>
  </r>
  <r>
    <s v="AMERICAN LOGISTICS DE COLOMBIA SAS"/>
    <x v="0"/>
    <x v="2"/>
    <n v="4"/>
    <n v="2"/>
    <x v="0"/>
    <x v="2"/>
    <x v="0"/>
    <n v="2708"/>
    <n v="2708"/>
    <n v="34768313"/>
    <n v="12839.111152141802"/>
  </r>
  <r>
    <s v="AMERICAN LOGISTICS DE COLOMBIA SAS"/>
    <x v="0"/>
    <x v="2"/>
    <n v="4"/>
    <n v="1"/>
    <x v="0"/>
    <x v="2"/>
    <x v="0"/>
    <n v="5836"/>
    <n v="5836"/>
    <n v="56344979"/>
    <n v="9654.7256682659354"/>
  </r>
  <r>
    <s v="AMERICAN LOGISTICS DE COLOMBIA SAS"/>
    <x v="0"/>
    <x v="2"/>
    <n v="4"/>
    <n v="3"/>
    <x v="0"/>
    <x v="2"/>
    <x v="0"/>
    <n v="722"/>
    <n v="722"/>
    <n v="10345174"/>
    <n v="14328.495844875346"/>
  </r>
  <r>
    <s v="ASESORAMOS Y PROVEEMOS LTDA"/>
    <x v="0"/>
    <x v="0"/>
    <n v="2"/>
    <n v="1"/>
    <x v="1"/>
    <x v="2"/>
    <x v="0"/>
    <n v="30509"/>
    <n v="3889.89"/>
    <n v="24524744"/>
    <n v="803.85276475794024"/>
  </r>
  <r>
    <s v="ASESORAMOS Y PROVEEMOS LTDA"/>
    <x v="0"/>
    <x v="0"/>
    <n v="2"/>
    <n v="2"/>
    <x v="1"/>
    <x v="1"/>
    <x v="0"/>
    <n v="29890"/>
    <n v="3810.97"/>
    <n v="17662189"/>
    <n v="590.9062897290064"/>
  </r>
  <r>
    <s v="ASESORAMOS Y PROVEEMOS LTDA"/>
    <x v="0"/>
    <x v="0"/>
    <n v="2"/>
    <n v="2"/>
    <x v="1"/>
    <x v="2"/>
    <x v="0"/>
    <n v="6664"/>
    <n v="849.66"/>
    <n v="6704890"/>
    <n v="1006.1359543817528"/>
  </r>
  <r>
    <s v="ASESORAMOS Y PROVEEMOS LTDA"/>
    <x v="0"/>
    <x v="0"/>
    <n v="2"/>
    <n v="3"/>
    <x v="1"/>
    <x v="1"/>
    <x v="0"/>
    <n v="28567"/>
    <n v="3642.29"/>
    <n v="17705104"/>
    <n v="619.77470507928729"/>
  </r>
  <r>
    <s v="ASESORAMOS Y PROVEEMOS LTDA"/>
    <x v="0"/>
    <x v="0"/>
    <n v="2"/>
    <n v="3"/>
    <x v="1"/>
    <x v="2"/>
    <x v="0"/>
    <n v="5989"/>
    <n v="763.59"/>
    <n v="6037116"/>
    <n v="1008.034062447821"/>
  </r>
  <r>
    <s v="ASESORAMOS Y PROVEEMOS LTDA"/>
    <x v="0"/>
    <x v="0"/>
    <n v="2"/>
    <n v="1"/>
    <x v="1"/>
    <x v="1"/>
    <x v="0"/>
    <n v="12619"/>
    <n v="1608.92"/>
    <n v="19242464"/>
    <n v="1524.8802599255091"/>
  </r>
  <r>
    <s v="ASESORAMOS Y PROVEEMOS LTDA"/>
    <x v="0"/>
    <x v="1"/>
    <n v="3"/>
    <n v="3"/>
    <x v="1"/>
    <x v="1"/>
    <x v="0"/>
    <n v="26578"/>
    <n v="3388.7"/>
    <n v="4986296"/>
    <n v="187.60990292723304"/>
  </r>
  <r>
    <s v="ASESORAMOS Y PROVEEMOS LTDA"/>
    <x v="0"/>
    <x v="1"/>
    <n v="3"/>
    <n v="3"/>
    <x v="1"/>
    <x v="2"/>
    <x v="0"/>
    <n v="5881"/>
    <n v="749.83"/>
    <n v="15927831"/>
    <n v="2708.3541914640368"/>
  </r>
  <r>
    <s v="ASESORAMOS Y PROVEEMOS LTDA"/>
    <x v="0"/>
    <x v="1"/>
    <n v="3"/>
    <n v="1"/>
    <x v="1"/>
    <x v="1"/>
    <x v="0"/>
    <n v="28638"/>
    <n v="3651.35"/>
    <n v="17410522"/>
    <n v="607.95174244011457"/>
  </r>
  <r>
    <s v="ASESORAMOS Y PROVEEMOS LTDA"/>
    <x v="0"/>
    <x v="1"/>
    <n v="3"/>
    <n v="1"/>
    <x v="1"/>
    <x v="2"/>
    <x v="0"/>
    <n v="5639"/>
    <n v="718.4"/>
    <n v="5649386"/>
    <n v="1001.8418159248093"/>
  </r>
  <r>
    <s v="ASESORAMOS Y PROVEEMOS LTDA"/>
    <x v="0"/>
    <x v="1"/>
    <n v="3"/>
    <n v="2"/>
    <x v="1"/>
    <x v="1"/>
    <x v="0"/>
    <n v="32914"/>
    <n v="4196.54"/>
    <n v="6093698"/>
    <n v="185.14000121528832"/>
  </r>
  <r>
    <s v="ASESORAMOS Y PROVEEMOS LTDA"/>
    <x v="0"/>
    <x v="1"/>
    <n v="3"/>
    <n v="2"/>
    <x v="1"/>
    <x v="2"/>
    <x v="0"/>
    <n v="6515"/>
    <n v="830.66"/>
    <n v="20687741"/>
    <n v="3175.4015349194169"/>
  </r>
  <r>
    <s v="ATIEMPO MENSAJERIA &amp; COBRANZAS NACIONALES E.U."/>
    <x v="0"/>
    <x v="0"/>
    <n v="2"/>
    <n v="2"/>
    <x v="1"/>
    <x v="2"/>
    <x v="0"/>
    <n v="26349"/>
    <n v="7905"/>
    <n v="12911010"/>
    <n v="490"/>
  </r>
  <r>
    <s v="ATIEMPO MENSAJERIA &amp; COBRANZAS NACIONALES E.U."/>
    <x v="0"/>
    <x v="0"/>
    <n v="2"/>
    <n v="1"/>
    <x v="1"/>
    <x v="2"/>
    <x v="0"/>
    <n v="29485"/>
    <n v="8846"/>
    <n v="14447650"/>
    <n v="490"/>
  </r>
  <r>
    <s v="ATIEMPO MENSAJERIA &amp; COBRANZAS NACIONALES E.U."/>
    <x v="0"/>
    <x v="0"/>
    <n v="2"/>
    <n v="3"/>
    <x v="1"/>
    <x v="2"/>
    <x v="0"/>
    <n v="22750"/>
    <n v="6825"/>
    <n v="11147500"/>
    <n v="490"/>
  </r>
  <r>
    <s v="ATIEMPO MENSAJERIA &amp; COBRANZAS NACIONALES E.U."/>
    <x v="0"/>
    <x v="1"/>
    <n v="3"/>
    <n v="3"/>
    <x v="1"/>
    <x v="2"/>
    <x v="0"/>
    <n v="28120"/>
    <n v="14060"/>
    <n v="13778800"/>
    <n v="490"/>
  </r>
  <r>
    <s v="ATIEMPO MENSAJERIA &amp; COBRANZAS NACIONALES E.U."/>
    <x v="0"/>
    <x v="1"/>
    <n v="3"/>
    <n v="1"/>
    <x v="1"/>
    <x v="2"/>
    <x v="0"/>
    <n v="29206"/>
    <n v="14603"/>
    <n v="14310941"/>
    <n v="490.00003423953984"/>
  </r>
  <r>
    <s v="ATIEMPO MENSAJERIA &amp; COBRANZAS NACIONALES E.U."/>
    <x v="0"/>
    <x v="1"/>
    <n v="3"/>
    <n v="2"/>
    <x v="1"/>
    <x v="2"/>
    <x v="0"/>
    <n v="27023"/>
    <n v="13512"/>
    <n v="13241270"/>
    <n v="490"/>
  </r>
  <r>
    <s v="ATIEMPO MENSAJERIA &amp; COBRANZAS NACIONALES E.U."/>
    <x v="0"/>
    <x v="2"/>
    <n v="4"/>
    <n v="1"/>
    <x v="1"/>
    <x v="2"/>
    <x v="0"/>
    <n v="38542"/>
    <n v="19271"/>
    <n v="18885580"/>
    <n v="490"/>
  </r>
  <r>
    <s v="ATIEMPO MENSAJERIA &amp; COBRANZAS NACIONALES E.U."/>
    <x v="0"/>
    <x v="2"/>
    <n v="4"/>
    <n v="2"/>
    <x v="1"/>
    <x v="2"/>
    <x v="0"/>
    <n v="69476"/>
    <n v="34738"/>
    <n v="34043240"/>
    <n v="490"/>
  </r>
  <r>
    <s v="ATIEMPO MENSAJERIA &amp; COBRANZAS NACIONALES E.U."/>
    <x v="0"/>
    <x v="2"/>
    <n v="4"/>
    <n v="3"/>
    <x v="1"/>
    <x v="2"/>
    <x v="0"/>
    <n v="26143"/>
    <n v="13072"/>
    <n v="12810070"/>
    <n v="490"/>
  </r>
  <r>
    <s v="A&amp;V EXPRESS S.A."/>
    <x v="0"/>
    <x v="0"/>
    <n v="2"/>
    <n v="3"/>
    <x v="0"/>
    <x v="2"/>
    <x v="0"/>
    <n v="4545"/>
    <n v="4545"/>
    <n v="19088637"/>
    <n v="4199.9201320132015"/>
  </r>
  <r>
    <s v="A&amp;V EXPRESS S.A."/>
    <x v="0"/>
    <x v="0"/>
    <n v="2"/>
    <n v="2"/>
    <x v="0"/>
    <x v="2"/>
    <x v="0"/>
    <n v="4684"/>
    <n v="4684"/>
    <n v="16717899.960000001"/>
    <n v="3569.1502903501282"/>
  </r>
  <r>
    <s v="A&amp;V EXPRESS S.A."/>
    <x v="0"/>
    <x v="0"/>
    <n v="2"/>
    <n v="3"/>
    <x v="0"/>
    <x v="1"/>
    <x v="0"/>
    <n v="43864"/>
    <n v="43864"/>
    <n v="90882137"/>
    <n v="2071.9071904067118"/>
  </r>
  <r>
    <s v="A&amp;V EXPRESS S.A."/>
    <x v="0"/>
    <x v="0"/>
    <n v="2"/>
    <n v="2"/>
    <x v="0"/>
    <x v="1"/>
    <x v="0"/>
    <n v="50535"/>
    <n v="50535"/>
    <n v="178448491.03"/>
    <n v="3531.1861290194915"/>
  </r>
  <r>
    <s v="A&amp;V EXPRESS S.A."/>
    <x v="0"/>
    <x v="0"/>
    <n v="2"/>
    <n v="1"/>
    <x v="0"/>
    <x v="1"/>
    <x v="0"/>
    <n v="46097"/>
    <n v="46097"/>
    <n v="139651378.00999999"/>
    <n v="3029.5112048506408"/>
  </r>
  <r>
    <s v="A&amp;V EXPRESS S.A."/>
    <x v="0"/>
    <x v="0"/>
    <n v="2"/>
    <n v="1"/>
    <x v="0"/>
    <x v="2"/>
    <x v="0"/>
    <n v="3949"/>
    <n v="3949"/>
    <n v="10836259.43"/>
    <n v="2744.0515143074194"/>
  </r>
  <r>
    <s v="A&amp;V EXPRESS S.A."/>
    <x v="0"/>
    <x v="1"/>
    <n v="3"/>
    <n v="2"/>
    <x v="0"/>
    <x v="2"/>
    <x v="0"/>
    <n v="9021"/>
    <n v="9021"/>
    <n v="26063635.120000001"/>
    <n v="2889.2179492295754"/>
  </r>
  <r>
    <s v="A&amp;V EXPRESS S.A."/>
    <x v="0"/>
    <x v="1"/>
    <n v="3"/>
    <n v="3"/>
    <x v="0"/>
    <x v="2"/>
    <x v="0"/>
    <n v="4231"/>
    <n v="4231"/>
    <n v="14506636"/>
    <n v="3428.6542188607896"/>
  </r>
  <r>
    <s v="A&amp;V EXPRESS S.A."/>
    <x v="0"/>
    <x v="1"/>
    <n v="3"/>
    <n v="1"/>
    <x v="0"/>
    <x v="2"/>
    <x v="0"/>
    <n v="4177"/>
    <n v="4177"/>
    <n v="17911606"/>
    <n v="4288.1508259516395"/>
  </r>
  <r>
    <s v="A&amp;V EXPRESS S.A."/>
    <x v="0"/>
    <x v="1"/>
    <n v="3"/>
    <n v="3"/>
    <x v="0"/>
    <x v="1"/>
    <x v="0"/>
    <n v="48230"/>
    <n v="48230"/>
    <n v="68631084.140000001"/>
    <n v="1422.9957317022599"/>
  </r>
  <r>
    <s v="A&amp;V EXPRESS S.A."/>
    <x v="0"/>
    <x v="1"/>
    <n v="3"/>
    <n v="2"/>
    <x v="0"/>
    <x v="1"/>
    <x v="0"/>
    <n v="66771"/>
    <n v="66771"/>
    <n v="74665017.219999999"/>
    <n v="1118.2252358059636"/>
  </r>
  <r>
    <s v="A&amp;V EXPRESS S.A."/>
    <x v="0"/>
    <x v="1"/>
    <n v="3"/>
    <n v="1"/>
    <x v="0"/>
    <x v="1"/>
    <x v="0"/>
    <n v="56863"/>
    <n v="56863"/>
    <n v="55663959.539999999"/>
    <n v="978.91352091869931"/>
  </r>
  <r>
    <s v="A&amp;V EXPRESS S.A."/>
    <x v="0"/>
    <x v="2"/>
    <n v="4"/>
    <n v="2"/>
    <x v="1"/>
    <x v="2"/>
    <x v="0"/>
    <n v="1219"/>
    <n v="1219"/>
    <n v="4585949.43"/>
    <n v="3762.0585972108283"/>
  </r>
  <r>
    <s v="A&amp;V EXPRESS S.A."/>
    <x v="0"/>
    <x v="2"/>
    <n v="4"/>
    <n v="1"/>
    <x v="1"/>
    <x v="1"/>
    <x v="0"/>
    <n v="39420"/>
    <n v="39420"/>
    <n v="53153365.670000002"/>
    <n v="1348.3857349061391"/>
  </r>
  <r>
    <s v="A&amp;V EXPRESS S.A."/>
    <x v="0"/>
    <x v="2"/>
    <n v="4"/>
    <n v="2"/>
    <x v="1"/>
    <x v="1"/>
    <x v="0"/>
    <n v="84338"/>
    <n v="84338"/>
    <n v="78495510.709999993"/>
    <n v="930.7253042519385"/>
  </r>
  <r>
    <s v="A&amp;V EXPRESS S.A."/>
    <x v="0"/>
    <x v="2"/>
    <n v="4"/>
    <n v="3"/>
    <x v="1"/>
    <x v="1"/>
    <x v="0"/>
    <n v="19349"/>
    <n v="19349"/>
    <n v="36056584"/>
    <n v="1863.4856581735489"/>
  </r>
  <r>
    <s v="A&amp;V EXPRESS S.A."/>
    <x v="0"/>
    <x v="2"/>
    <n v="4"/>
    <n v="1"/>
    <x v="1"/>
    <x v="2"/>
    <x v="0"/>
    <n v="6402"/>
    <n v="6402"/>
    <n v="18268286.329999998"/>
    <n v="2853.5280115588876"/>
  </r>
  <r>
    <s v="A&amp;V EXPRESS S.A."/>
    <x v="0"/>
    <x v="2"/>
    <n v="4"/>
    <n v="3"/>
    <x v="1"/>
    <x v="2"/>
    <x v="0"/>
    <n v="870"/>
    <n v="870"/>
    <n v="5097960"/>
    <n v="5859.7241379310344"/>
  </r>
  <r>
    <s v="AVIAEXPRESS LTDA"/>
    <x v="0"/>
    <x v="0"/>
    <n v="2"/>
    <n v="3"/>
    <x v="1"/>
    <x v="2"/>
    <x v="1"/>
    <n v="7"/>
    <n v="14"/>
    <n v="76650"/>
    <n v="10950"/>
  </r>
  <r>
    <s v="AVIAEXPRESS LTDA"/>
    <x v="0"/>
    <x v="0"/>
    <n v="2"/>
    <n v="3"/>
    <x v="1"/>
    <x v="2"/>
    <x v="2"/>
    <n v="61"/>
    <n v="183"/>
    <n v="830050"/>
    <n v="13607.377049180328"/>
  </r>
  <r>
    <s v="AVIAEXPRESS LTDA"/>
    <x v="0"/>
    <x v="0"/>
    <n v="2"/>
    <n v="3"/>
    <x v="1"/>
    <x v="2"/>
    <x v="3"/>
    <n v="20"/>
    <n v="80"/>
    <n v="371050"/>
    <n v="18552.5"/>
  </r>
  <r>
    <s v="AVIAEXPRESS LTDA"/>
    <x v="0"/>
    <x v="0"/>
    <n v="2"/>
    <n v="3"/>
    <x v="1"/>
    <x v="2"/>
    <x v="4"/>
    <n v="16"/>
    <n v="80"/>
    <n v="326250"/>
    <n v="20390.625"/>
  </r>
  <r>
    <s v="AVIAEXPRESS LTDA"/>
    <x v="0"/>
    <x v="0"/>
    <n v="2"/>
    <n v="3"/>
    <x v="1"/>
    <x v="0"/>
    <x v="0"/>
    <n v="19"/>
    <n v="19"/>
    <n v="1634622"/>
    <n v="86032.736842105267"/>
  </r>
  <r>
    <s v="AVIAEXPRESS LTDA"/>
    <x v="0"/>
    <x v="0"/>
    <n v="2"/>
    <n v="3"/>
    <x v="1"/>
    <x v="0"/>
    <x v="1"/>
    <n v="2"/>
    <n v="4"/>
    <n v="242714"/>
    <n v="121357"/>
  </r>
  <r>
    <s v="AVIAEXPRESS LTDA"/>
    <x v="0"/>
    <x v="0"/>
    <n v="2"/>
    <n v="3"/>
    <x v="1"/>
    <x v="0"/>
    <x v="2"/>
    <n v="2"/>
    <n v="6"/>
    <n v="273294"/>
    <n v="136647"/>
  </r>
  <r>
    <s v="AVIAEXPRESS LTDA"/>
    <x v="0"/>
    <x v="0"/>
    <n v="2"/>
    <n v="3"/>
    <x v="1"/>
    <x v="3"/>
    <x v="0"/>
    <n v="821"/>
    <n v="821"/>
    <n v="10680838"/>
    <n v="13009.54689403167"/>
  </r>
  <r>
    <s v="AVIAEXPRESS LTDA"/>
    <x v="0"/>
    <x v="0"/>
    <n v="2"/>
    <n v="3"/>
    <x v="1"/>
    <x v="3"/>
    <x v="1"/>
    <n v="63"/>
    <n v="126"/>
    <n v="1430579"/>
    <n v="22707.603174603173"/>
  </r>
  <r>
    <s v="AVIAEXPRESS LTDA"/>
    <x v="0"/>
    <x v="0"/>
    <n v="2"/>
    <n v="3"/>
    <x v="1"/>
    <x v="3"/>
    <x v="2"/>
    <n v="32"/>
    <n v="96"/>
    <n v="902719"/>
    <n v="28209.96875"/>
  </r>
  <r>
    <s v="AVIAEXPRESS LTDA"/>
    <x v="0"/>
    <x v="0"/>
    <n v="2"/>
    <n v="3"/>
    <x v="1"/>
    <x v="3"/>
    <x v="3"/>
    <n v="47"/>
    <n v="188"/>
    <n v="1492803"/>
    <n v="31761.765957446809"/>
  </r>
  <r>
    <s v="AVIAEXPRESS LTDA"/>
    <x v="0"/>
    <x v="0"/>
    <n v="2"/>
    <n v="3"/>
    <x v="1"/>
    <x v="3"/>
    <x v="4"/>
    <n v="50"/>
    <n v="250"/>
    <n v="1638125"/>
    <n v="32762.5"/>
  </r>
  <r>
    <s v="AVIAEXPRESS LTDA"/>
    <x v="0"/>
    <x v="0"/>
    <n v="2"/>
    <n v="1"/>
    <x v="1"/>
    <x v="1"/>
    <x v="0"/>
    <n v="149"/>
    <n v="149"/>
    <n v="2013783"/>
    <n v="13515.322147651006"/>
  </r>
  <r>
    <s v="AVIAEXPRESS LTDA"/>
    <x v="0"/>
    <x v="0"/>
    <n v="2"/>
    <n v="1"/>
    <x v="1"/>
    <x v="1"/>
    <x v="1"/>
    <n v="3"/>
    <n v="6"/>
    <n v="19650"/>
    <n v="6550"/>
  </r>
  <r>
    <s v="AVIAEXPRESS LTDA"/>
    <x v="0"/>
    <x v="0"/>
    <n v="2"/>
    <n v="1"/>
    <x v="1"/>
    <x v="1"/>
    <x v="2"/>
    <n v="4"/>
    <n v="12"/>
    <n v="391716"/>
    <n v="97929"/>
  </r>
  <r>
    <s v="AVIAEXPRESS LTDA"/>
    <x v="0"/>
    <x v="0"/>
    <n v="2"/>
    <n v="1"/>
    <x v="1"/>
    <x v="1"/>
    <x v="3"/>
    <n v="2"/>
    <n v="8"/>
    <n v="13100"/>
    <n v="6550"/>
  </r>
  <r>
    <s v="AVIAEXPRESS LTDA"/>
    <x v="0"/>
    <x v="0"/>
    <n v="2"/>
    <n v="1"/>
    <x v="1"/>
    <x v="2"/>
    <x v="0"/>
    <n v="939"/>
    <n v="939"/>
    <n v="8734287"/>
    <n v="9301.6900958466449"/>
  </r>
  <r>
    <s v="AVIAEXPRESS LTDA"/>
    <x v="0"/>
    <x v="0"/>
    <n v="2"/>
    <n v="1"/>
    <x v="1"/>
    <x v="2"/>
    <x v="1"/>
    <n v="2"/>
    <n v="4"/>
    <n v="42650"/>
    <n v="21325"/>
  </r>
  <r>
    <s v="AVIAEXPRESS LTDA"/>
    <x v="0"/>
    <x v="0"/>
    <n v="2"/>
    <n v="1"/>
    <x v="1"/>
    <x v="2"/>
    <x v="2"/>
    <n v="143"/>
    <n v="429"/>
    <n v="1973600"/>
    <n v="13801.398601398601"/>
  </r>
  <r>
    <s v="AVIAEXPRESS LTDA"/>
    <x v="0"/>
    <x v="0"/>
    <n v="2"/>
    <n v="1"/>
    <x v="1"/>
    <x v="2"/>
    <x v="3"/>
    <n v="23"/>
    <n v="92"/>
    <n v="391850"/>
    <n v="17036.956521739132"/>
  </r>
  <r>
    <s v="AVIAEXPRESS LTDA"/>
    <x v="0"/>
    <x v="0"/>
    <n v="2"/>
    <n v="1"/>
    <x v="1"/>
    <x v="2"/>
    <x v="4"/>
    <n v="17"/>
    <n v="85"/>
    <n v="346650"/>
    <n v="20391.176470588234"/>
  </r>
  <r>
    <s v="AVIAEXPRESS LTDA"/>
    <x v="0"/>
    <x v="0"/>
    <n v="2"/>
    <n v="1"/>
    <x v="1"/>
    <x v="0"/>
    <x v="0"/>
    <n v="10"/>
    <n v="10"/>
    <n v="846957"/>
    <n v="84695.7"/>
  </r>
  <r>
    <s v="AVIAEXPRESS LTDA"/>
    <x v="0"/>
    <x v="0"/>
    <n v="2"/>
    <n v="1"/>
    <x v="1"/>
    <x v="0"/>
    <x v="1"/>
    <n v="8"/>
    <n v="16"/>
    <n v="910915"/>
    <n v="113864.375"/>
  </r>
  <r>
    <s v="AVIAEXPRESS LTDA"/>
    <x v="0"/>
    <x v="0"/>
    <n v="2"/>
    <n v="1"/>
    <x v="1"/>
    <x v="0"/>
    <x v="2"/>
    <n v="5"/>
    <n v="15"/>
    <n v="723962"/>
    <n v="144792.4"/>
  </r>
  <r>
    <s v="AVIAEXPRESS LTDA"/>
    <x v="0"/>
    <x v="0"/>
    <n v="2"/>
    <n v="1"/>
    <x v="1"/>
    <x v="3"/>
    <x v="0"/>
    <n v="679"/>
    <n v="679"/>
    <n v="8515455"/>
    <n v="12541.170839469809"/>
  </r>
  <r>
    <s v="AVIAEXPRESS LTDA"/>
    <x v="0"/>
    <x v="0"/>
    <n v="2"/>
    <n v="1"/>
    <x v="1"/>
    <x v="3"/>
    <x v="1"/>
    <n v="61"/>
    <n v="122"/>
    <n v="1165566"/>
    <n v="19107.639344262294"/>
  </r>
  <r>
    <s v="AVIAEXPRESS LTDA"/>
    <x v="0"/>
    <x v="0"/>
    <n v="2"/>
    <n v="1"/>
    <x v="1"/>
    <x v="3"/>
    <x v="2"/>
    <n v="48"/>
    <n v="144"/>
    <n v="1055404"/>
    <n v="21987.583333333332"/>
  </r>
  <r>
    <s v="AVIAEXPRESS LTDA"/>
    <x v="0"/>
    <x v="0"/>
    <n v="2"/>
    <n v="1"/>
    <x v="1"/>
    <x v="3"/>
    <x v="3"/>
    <n v="29"/>
    <n v="116"/>
    <n v="737683"/>
    <n v="25437.344827586207"/>
  </r>
  <r>
    <s v="AVIAEXPRESS LTDA"/>
    <x v="0"/>
    <x v="0"/>
    <n v="2"/>
    <n v="1"/>
    <x v="1"/>
    <x v="3"/>
    <x v="4"/>
    <n v="31"/>
    <n v="155"/>
    <n v="826155"/>
    <n v="26650.16129032258"/>
  </r>
  <r>
    <s v="AVIAEXPRESS LTDA"/>
    <x v="0"/>
    <x v="0"/>
    <n v="2"/>
    <n v="2"/>
    <x v="1"/>
    <x v="1"/>
    <x v="0"/>
    <n v="157"/>
    <n v="157"/>
    <n v="3607064"/>
    <n v="22974.929936305733"/>
  </r>
  <r>
    <s v="AVIAEXPRESS LTDA"/>
    <x v="0"/>
    <x v="0"/>
    <n v="2"/>
    <n v="2"/>
    <x v="1"/>
    <x v="1"/>
    <x v="1"/>
    <n v="4"/>
    <n v="8"/>
    <n v="293062"/>
    <n v="73265.5"/>
  </r>
  <r>
    <s v="AVIAEXPRESS LTDA"/>
    <x v="0"/>
    <x v="0"/>
    <n v="2"/>
    <n v="2"/>
    <x v="1"/>
    <x v="1"/>
    <x v="2"/>
    <n v="2"/>
    <n v="6"/>
    <n v="25700"/>
    <n v="12850"/>
  </r>
  <r>
    <s v="AVIAEXPRESS LTDA"/>
    <x v="0"/>
    <x v="0"/>
    <n v="2"/>
    <n v="2"/>
    <x v="1"/>
    <x v="1"/>
    <x v="3"/>
    <n v="3"/>
    <n v="12"/>
    <n v="383281"/>
    <n v="127760.33333333333"/>
  </r>
  <r>
    <s v="AVIAEXPRESS LTDA"/>
    <x v="0"/>
    <x v="0"/>
    <n v="2"/>
    <n v="2"/>
    <x v="1"/>
    <x v="1"/>
    <x v="4"/>
    <n v="1"/>
    <n v="5"/>
    <n v="11850"/>
    <n v="11850"/>
  </r>
  <r>
    <s v="AVIAEXPRESS LTDA"/>
    <x v="0"/>
    <x v="0"/>
    <n v="2"/>
    <n v="2"/>
    <x v="1"/>
    <x v="2"/>
    <x v="0"/>
    <n v="852"/>
    <n v="852"/>
    <n v="11469472"/>
    <n v="13461.821596244132"/>
  </r>
  <r>
    <s v="AVIAEXPRESS LTDA"/>
    <x v="0"/>
    <x v="0"/>
    <n v="2"/>
    <n v="2"/>
    <x v="1"/>
    <x v="2"/>
    <x v="1"/>
    <n v="5"/>
    <n v="10"/>
    <n v="70650"/>
    <n v="14130"/>
  </r>
  <r>
    <s v="AVIAEXPRESS LTDA"/>
    <x v="0"/>
    <x v="0"/>
    <n v="2"/>
    <n v="2"/>
    <x v="1"/>
    <x v="2"/>
    <x v="2"/>
    <n v="124"/>
    <n v="372"/>
    <n v="2492309"/>
    <n v="20099.266129032258"/>
  </r>
  <r>
    <s v="AVIAEXPRESS LTDA"/>
    <x v="0"/>
    <x v="0"/>
    <n v="2"/>
    <n v="2"/>
    <x v="1"/>
    <x v="2"/>
    <x v="3"/>
    <n v="22"/>
    <n v="88"/>
    <n v="435600"/>
    <n v="19800"/>
  </r>
  <r>
    <s v="AVIAEXPRESS LTDA"/>
    <x v="0"/>
    <x v="0"/>
    <n v="2"/>
    <n v="2"/>
    <x v="1"/>
    <x v="2"/>
    <x v="4"/>
    <n v="17"/>
    <n v="85"/>
    <n v="402000"/>
    <n v="23647.058823529413"/>
  </r>
  <r>
    <s v="AVIAEXPRESS LTDA"/>
    <x v="0"/>
    <x v="0"/>
    <n v="2"/>
    <n v="2"/>
    <x v="1"/>
    <x v="0"/>
    <x v="0"/>
    <n v="11"/>
    <n v="11"/>
    <n v="933582"/>
    <n v="84871.090909090912"/>
  </r>
  <r>
    <s v="AVIAEXPRESS LTDA"/>
    <x v="0"/>
    <x v="0"/>
    <n v="2"/>
    <n v="2"/>
    <x v="1"/>
    <x v="0"/>
    <x v="1"/>
    <n v="1"/>
    <n v="2"/>
    <n v="110092"/>
    <n v="110092"/>
  </r>
  <r>
    <s v="AVIAEXPRESS LTDA"/>
    <x v="0"/>
    <x v="0"/>
    <n v="2"/>
    <n v="2"/>
    <x v="1"/>
    <x v="0"/>
    <x v="2"/>
    <n v="3"/>
    <n v="9"/>
    <n v="454976"/>
    <n v="151658.66666666666"/>
  </r>
  <r>
    <s v="AVIAEXPRESS LTDA"/>
    <x v="0"/>
    <x v="0"/>
    <n v="2"/>
    <n v="2"/>
    <x v="1"/>
    <x v="0"/>
    <x v="3"/>
    <n v="1"/>
    <n v="4"/>
    <n v="195685"/>
    <n v="195685"/>
  </r>
  <r>
    <s v="AVIAEXPRESS LTDA"/>
    <x v="0"/>
    <x v="0"/>
    <n v="2"/>
    <n v="2"/>
    <x v="1"/>
    <x v="0"/>
    <x v="4"/>
    <n v="1"/>
    <n v="5"/>
    <n v="234882"/>
    <n v="234882"/>
  </r>
  <r>
    <s v="AVIAEXPRESS LTDA"/>
    <x v="0"/>
    <x v="0"/>
    <n v="2"/>
    <n v="2"/>
    <x v="1"/>
    <x v="3"/>
    <x v="0"/>
    <n v="613"/>
    <n v="613"/>
    <n v="8143352"/>
    <n v="13284.42414355628"/>
  </r>
  <r>
    <s v="AVIAEXPRESS LTDA"/>
    <x v="0"/>
    <x v="0"/>
    <n v="2"/>
    <n v="2"/>
    <x v="1"/>
    <x v="3"/>
    <x v="1"/>
    <n v="35"/>
    <n v="70"/>
    <n v="741309"/>
    <n v="21180.257142857143"/>
  </r>
  <r>
    <s v="AVIAEXPRESS LTDA"/>
    <x v="0"/>
    <x v="0"/>
    <n v="2"/>
    <n v="2"/>
    <x v="1"/>
    <x v="3"/>
    <x v="2"/>
    <n v="40"/>
    <n v="120"/>
    <n v="987690"/>
    <n v="24692.25"/>
  </r>
  <r>
    <s v="AVIAEXPRESS LTDA"/>
    <x v="0"/>
    <x v="0"/>
    <n v="2"/>
    <n v="2"/>
    <x v="1"/>
    <x v="3"/>
    <x v="3"/>
    <n v="31"/>
    <n v="124"/>
    <n v="838810"/>
    <n v="27058.387096774193"/>
  </r>
  <r>
    <s v="AVIAEXPRESS LTDA"/>
    <x v="0"/>
    <x v="0"/>
    <n v="2"/>
    <n v="2"/>
    <x v="1"/>
    <x v="3"/>
    <x v="4"/>
    <n v="17"/>
    <n v="85"/>
    <n v="464308"/>
    <n v="27312.235294117647"/>
  </r>
  <r>
    <s v="AVIAEXPRESS LTDA"/>
    <x v="0"/>
    <x v="0"/>
    <n v="2"/>
    <n v="3"/>
    <x v="1"/>
    <x v="1"/>
    <x v="0"/>
    <n v="218"/>
    <n v="218"/>
    <n v="3668899"/>
    <n v="16829.811926605504"/>
  </r>
  <r>
    <s v="AVIAEXPRESS LTDA"/>
    <x v="0"/>
    <x v="0"/>
    <n v="2"/>
    <n v="3"/>
    <x v="1"/>
    <x v="1"/>
    <x v="1"/>
    <n v="4"/>
    <n v="8"/>
    <n v="31000"/>
    <n v="7750"/>
  </r>
  <r>
    <s v="AVIAEXPRESS LTDA"/>
    <x v="0"/>
    <x v="0"/>
    <n v="2"/>
    <n v="3"/>
    <x v="1"/>
    <x v="1"/>
    <x v="2"/>
    <n v="1"/>
    <n v="3"/>
    <n v="7750"/>
    <n v="7750"/>
  </r>
  <r>
    <s v="AVIAEXPRESS LTDA"/>
    <x v="0"/>
    <x v="0"/>
    <n v="2"/>
    <n v="3"/>
    <x v="1"/>
    <x v="1"/>
    <x v="3"/>
    <n v="1"/>
    <n v="4"/>
    <n v="10400"/>
    <n v="10400"/>
  </r>
  <r>
    <s v="AVIAEXPRESS LTDA"/>
    <x v="0"/>
    <x v="0"/>
    <n v="2"/>
    <n v="3"/>
    <x v="1"/>
    <x v="1"/>
    <x v="4"/>
    <n v="1"/>
    <n v="5"/>
    <n v="7750"/>
    <n v="7750"/>
  </r>
  <r>
    <s v="AVIAEXPRESS LTDA"/>
    <x v="0"/>
    <x v="0"/>
    <n v="2"/>
    <n v="3"/>
    <x v="1"/>
    <x v="2"/>
    <x v="0"/>
    <n v="698"/>
    <n v="698"/>
    <n v="7559358"/>
    <n v="10830.025787965616"/>
  </r>
  <r>
    <s v="AVIAEXPRESS LTDA"/>
    <x v="0"/>
    <x v="1"/>
    <n v="3"/>
    <n v="3"/>
    <x v="1"/>
    <x v="3"/>
    <x v="0"/>
    <n v="1006"/>
    <n v="1006"/>
    <n v="18197274"/>
    <n v="18088.741550695824"/>
  </r>
  <r>
    <s v="AVIAEXPRESS LTDA"/>
    <x v="0"/>
    <x v="1"/>
    <n v="3"/>
    <n v="3"/>
    <x v="1"/>
    <x v="3"/>
    <x v="1"/>
    <n v="41"/>
    <n v="82"/>
    <n v="850834"/>
    <n v="20752.048780487807"/>
  </r>
  <r>
    <s v="AVIAEXPRESS LTDA"/>
    <x v="0"/>
    <x v="1"/>
    <n v="3"/>
    <n v="3"/>
    <x v="1"/>
    <x v="3"/>
    <x v="2"/>
    <n v="38"/>
    <n v="114"/>
    <n v="879225"/>
    <n v="23137.5"/>
  </r>
  <r>
    <s v="AVIAEXPRESS LTDA"/>
    <x v="0"/>
    <x v="1"/>
    <n v="3"/>
    <n v="3"/>
    <x v="1"/>
    <x v="3"/>
    <x v="3"/>
    <n v="42"/>
    <n v="168"/>
    <n v="1041495"/>
    <n v="24797.5"/>
  </r>
  <r>
    <s v="AVIAEXPRESS LTDA"/>
    <x v="0"/>
    <x v="1"/>
    <n v="3"/>
    <n v="3"/>
    <x v="1"/>
    <x v="3"/>
    <x v="4"/>
    <n v="33"/>
    <n v="165"/>
    <n v="898432"/>
    <n v="27225.21212121212"/>
  </r>
  <r>
    <s v="AVIAEXPRESS LTDA"/>
    <x v="0"/>
    <x v="1"/>
    <n v="3"/>
    <n v="3"/>
    <x v="1"/>
    <x v="1"/>
    <x v="0"/>
    <n v="52"/>
    <n v="52"/>
    <n v="750750"/>
    <n v="14437.5"/>
  </r>
  <r>
    <s v="AVIAEXPRESS LTDA"/>
    <x v="0"/>
    <x v="1"/>
    <n v="3"/>
    <n v="3"/>
    <x v="1"/>
    <x v="1"/>
    <x v="1"/>
    <n v="1"/>
    <n v="2"/>
    <n v="28500"/>
    <n v="28500"/>
  </r>
  <r>
    <s v="AVIAEXPRESS LTDA"/>
    <x v="0"/>
    <x v="1"/>
    <n v="3"/>
    <n v="3"/>
    <x v="1"/>
    <x v="1"/>
    <x v="2"/>
    <n v="9"/>
    <n v="27"/>
    <n v="160650"/>
    <n v="17850"/>
  </r>
  <r>
    <s v="AVIAEXPRESS LTDA"/>
    <x v="0"/>
    <x v="1"/>
    <n v="3"/>
    <n v="3"/>
    <x v="1"/>
    <x v="1"/>
    <x v="3"/>
    <n v="3"/>
    <n v="12"/>
    <n v="132050"/>
    <n v="44016.666666666664"/>
  </r>
  <r>
    <s v="AVIAEXPRESS LTDA"/>
    <x v="0"/>
    <x v="1"/>
    <n v="3"/>
    <n v="3"/>
    <x v="1"/>
    <x v="1"/>
    <x v="4"/>
    <n v="21"/>
    <n v="105"/>
    <n v="1123100"/>
    <n v="53480.952380952382"/>
  </r>
  <r>
    <s v="AVIAEXPRESS LTDA"/>
    <x v="0"/>
    <x v="1"/>
    <n v="3"/>
    <n v="3"/>
    <x v="1"/>
    <x v="2"/>
    <x v="0"/>
    <n v="652"/>
    <n v="652"/>
    <n v="9828600"/>
    <n v="15074.539877300613"/>
  </r>
  <r>
    <s v="AVIAEXPRESS LTDA"/>
    <x v="0"/>
    <x v="1"/>
    <n v="3"/>
    <n v="3"/>
    <x v="1"/>
    <x v="2"/>
    <x v="1"/>
    <n v="6"/>
    <n v="12"/>
    <n v="81600"/>
    <n v="13600"/>
  </r>
  <r>
    <s v="AVIAEXPRESS LTDA"/>
    <x v="0"/>
    <x v="1"/>
    <n v="3"/>
    <n v="3"/>
    <x v="1"/>
    <x v="2"/>
    <x v="2"/>
    <n v="50"/>
    <n v="150"/>
    <n v="701250"/>
    <n v="14025"/>
  </r>
  <r>
    <s v="AVIAEXPRESS LTDA"/>
    <x v="0"/>
    <x v="1"/>
    <n v="3"/>
    <n v="3"/>
    <x v="1"/>
    <x v="2"/>
    <x v="3"/>
    <n v="29"/>
    <n v="116"/>
    <n v="1161950"/>
    <n v="40067.241379310348"/>
  </r>
  <r>
    <s v="AVIAEXPRESS LTDA"/>
    <x v="0"/>
    <x v="1"/>
    <n v="3"/>
    <n v="3"/>
    <x v="1"/>
    <x v="2"/>
    <x v="4"/>
    <n v="91"/>
    <n v="455"/>
    <n v="4076000"/>
    <n v="44791.208791208788"/>
  </r>
  <r>
    <s v="AVIAEXPRESS LTDA"/>
    <x v="0"/>
    <x v="1"/>
    <n v="3"/>
    <n v="3"/>
    <x v="1"/>
    <x v="0"/>
    <x v="0"/>
    <n v="2"/>
    <n v="2"/>
    <n v="637000"/>
    <n v="318500"/>
  </r>
  <r>
    <s v="AVIAEXPRESS LTDA"/>
    <x v="0"/>
    <x v="1"/>
    <n v="3"/>
    <n v="1"/>
    <x v="1"/>
    <x v="2"/>
    <x v="1"/>
    <n v="3"/>
    <n v="6"/>
    <n v="52050"/>
    <n v="17350"/>
  </r>
  <r>
    <s v="AVIAEXPRESS LTDA"/>
    <x v="0"/>
    <x v="1"/>
    <n v="3"/>
    <n v="1"/>
    <x v="1"/>
    <x v="2"/>
    <x v="2"/>
    <n v="17"/>
    <n v="51"/>
    <n v="356600"/>
    <n v="20976.470588235294"/>
  </r>
  <r>
    <s v="AVIAEXPRESS LTDA"/>
    <x v="0"/>
    <x v="1"/>
    <n v="3"/>
    <n v="1"/>
    <x v="1"/>
    <x v="2"/>
    <x v="3"/>
    <n v="22"/>
    <n v="88"/>
    <n v="898673"/>
    <n v="40848.772727272728"/>
  </r>
  <r>
    <s v="AVIAEXPRESS LTDA"/>
    <x v="0"/>
    <x v="1"/>
    <n v="3"/>
    <n v="1"/>
    <x v="1"/>
    <x v="2"/>
    <x v="4"/>
    <n v="18"/>
    <n v="90"/>
    <n v="1152500"/>
    <n v="64027.777777777781"/>
  </r>
  <r>
    <s v="AVIAEXPRESS LTDA"/>
    <x v="0"/>
    <x v="1"/>
    <n v="3"/>
    <n v="1"/>
    <x v="1"/>
    <x v="0"/>
    <x v="0"/>
    <n v="3"/>
    <n v="3"/>
    <n v="761334"/>
    <n v="253778"/>
  </r>
  <r>
    <s v="AVIAEXPRESS LTDA"/>
    <x v="0"/>
    <x v="1"/>
    <n v="3"/>
    <n v="1"/>
    <x v="1"/>
    <x v="3"/>
    <x v="0"/>
    <n v="801"/>
    <n v="801"/>
    <n v="14000167"/>
    <n v="17478.36079900125"/>
  </r>
  <r>
    <s v="AVIAEXPRESS LTDA"/>
    <x v="0"/>
    <x v="1"/>
    <n v="3"/>
    <n v="1"/>
    <x v="1"/>
    <x v="3"/>
    <x v="1"/>
    <n v="61"/>
    <n v="122"/>
    <n v="1902202"/>
    <n v="31183.639344262294"/>
  </r>
  <r>
    <s v="AVIAEXPRESS LTDA"/>
    <x v="0"/>
    <x v="1"/>
    <n v="3"/>
    <n v="1"/>
    <x v="1"/>
    <x v="3"/>
    <x v="2"/>
    <n v="36"/>
    <n v="108"/>
    <n v="1450309"/>
    <n v="40286.361111111109"/>
  </r>
  <r>
    <s v="AVIAEXPRESS LTDA"/>
    <x v="0"/>
    <x v="1"/>
    <n v="3"/>
    <n v="1"/>
    <x v="1"/>
    <x v="3"/>
    <x v="3"/>
    <n v="32"/>
    <n v="128"/>
    <n v="1329003"/>
    <n v="41531.34375"/>
  </r>
  <r>
    <s v="AVIAEXPRESS LTDA"/>
    <x v="0"/>
    <x v="1"/>
    <n v="3"/>
    <n v="1"/>
    <x v="1"/>
    <x v="3"/>
    <x v="4"/>
    <n v="15"/>
    <n v="75"/>
    <n v="730091"/>
    <n v="48672.73333333333"/>
  </r>
  <r>
    <s v="AVIAEXPRESS LTDA"/>
    <x v="0"/>
    <x v="1"/>
    <n v="3"/>
    <n v="2"/>
    <x v="1"/>
    <x v="1"/>
    <x v="0"/>
    <n v="54"/>
    <n v="54"/>
    <n v="363650"/>
    <n v="6734.2592592592591"/>
  </r>
  <r>
    <s v="AVIAEXPRESS LTDA"/>
    <x v="0"/>
    <x v="1"/>
    <n v="3"/>
    <n v="2"/>
    <x v="1"/>
    <x v="1"/>
    <x v="1"/>
    <n v="1"/>
    <n v="2"/>
    <n v="10950"/>
    <n v="10950"/>
  </r>
  <r>
    <s v="AVIAEXPRESS LTDA"/>
    <x v="0"/>
    <x v="1"/>
    <n v="3"/>
    <n v="2"/>
    <x v="1"/>
    <x v="1"/>
    <x v="2"/>
    <n v="8"/>
    <n v="24"/>
    <n v="103200"/>
    <n v="12900"/>
  </r>
  <r>
    <s v="AVIAEXPRESS LTDA"/>
    <x v="0"/>
    <x v="1"/>
    <n v="3"/>
    <n v="2"/>
    <x v="1"/>
    <x v="1"/>
    <x v="4"/>
    <n v="13"/>
    <n v="65"/>
    <n v="786627"/>
    <n v="60509.769230769234"/>
  </r>
  <r>
    <s v="AVIAEXPRESS LTDA"/>
    <x v="0"/>
    <x v="1"/>
    <n v="3"/>
    <n v="2"/>
    <x v="1"/>
    <x v="2"/>
    <x v="0"/>
    <n v="504"/>
    <n v="504"/>
    <n v="4113200"/>
    <n v="8161.1111111111113"/>
  </r>
  <r>
    <s v="AVIAEXPRESS LTDA"/>
    <x v="0"/>
    <x v="1"/>
    <n v="3"/>
    <n v="2"/>
    <x v="1"/>
    <x v="2"/>
    <x v="1"/>
    <n v="9"/>
    <n v="18"/>
    <n v="114600"/>
    <n v="12733.333333333334"/>
  </r>
  <r>
    <s v="AVIAEXPRESS LTDA"/>
    <x v="0"/>
    <x v="1"/>
    <n v="3"/>
    <n v="2"/>
    <x v="1"/>
    <x v="2"/>
    <x v="2"/>
    <n v="26"/>
    <n v="78"/>
    <n v="345950"/>
    <n v="13305.76923076923"/>
  </r>
  <r>
    <s v="AVIAEXPRESS LTDA"/>
    <x v="0"/>
    <x v="1"/>
    <n v="3"/>
    <n v="2"/>
    <x v="1"/>
    <x v="2"/>
    <x v="3"/>
    <n v="19"/>
    <n v="76"/>
    <n v="812350"/>
    <n v="42755.26315789474"/>
  </r>
  <r>
    <s v="AVIAEXPRESS LTDA"/>
    <x v="0"/>
    <x v="1"/>
    <n v="3"/>
    <n v="2"/>
    <x v="1"/>
    <x v="2"/>
    <x v="4"/>
    <n v="48"/>
    <n v="240"/>
    <n v="2638600"/>
    <n v="54970.833333333336"/>
  </r>
  <r>
    <s v="AVIAEXPRESS LTDA"/>
    <x v="0"/>
    <x v="1"/>
    <n v="3"/>
    <n v="2"/>
    <x v="1"/>
    <x v="0"/>
    <x v="0"/>
    <n v="3"/>
    <n v="3"/>
    <n v="240444"/>
    <n v="80148"/>
  </r>
  <r>
    <s v="AVIAEXPRESS LTDA"/>
    <x v="0"/>
    <x v="1"/>
    <n v="3"/>
    <n v="2"/>
    <x v="1"/>
    <x v="0"/>
    <x v="1"/>
    <n v="2"/>
    <n v="4"/>
    <n v="460000"/>
    <n v="230000"/>
  </r>
  <r>
    <s v="AVIAEXPRESS LTDA"/>
    <x v="0"/>
    <x v="1"/>
    <n v="3"/>
    <n v="2"/>
    <x v="1"/>
    <x v="3"/>
    <x v="0"/>
    <n v="1009"/>
    <n v="1009"/>
    <n v="16649837"/>
    <n v="16501.32507433102"/>
  </r>
  <r>
    <s v="AVIAEXPRESS LTDA"/>
    <x v="0"/>
    <x v="1"/>
    <n v="3"/>
    <n v="2"/>
    <x v="1"/>
    <x v="3"/>
    <x v="1"/>
    <n v="42"/>
    <n v="84"/>
    <n v="974375"/>
    <n v="23199.404761904763"/>
  </r>
  <r>
    <s v="AVIAEXPRESS LTDA"/>
    <x v="0"/>
    <x v="1"/>
    <n v="3"/>
    <n v="2"/>
    <x v="1"/>
    <x v="3"/>
    <x v="2"/>
    <n v="24"/>
    <n v="72"/>
    <n v="658551"/>
    <n v="27439.625"/>
  </r>
  <r>
    <s v="AVIAEXPRESS LTDA"/>
    <x v="0"/>
    <x v="1"/>
    <n v="3"/>
    <n v="2"/>
    <x v="1"/>
    <x v="3"/>
    <x v="3"/>
    <n v="20"/>
    <n v="80"/>
    <n v="571619"/>
    <n v="28580.95"/>
  </r>
  <r>
    <s v="AVIAEXPRESS LTDA"/>
    <x v="0"/>
    <x v="1"/>
    <n v="3"/>
    <n v="2"/>
    <x v="1"/>
    <x v="3"/>
    <x v="4"/>
    <n v="17"/>
    <n v="85"/>
    <n v="577282"/>
    <n v="33957.76470588235"/>
  </r>
  <r>
    <s v="AVIAEXPRESS LTDA"/>
    <x v="0"/>
    <x v="1"/>
    <n v="3"/>
    <n v="1"/>
    <x v="1"/>
    <x v="1"/>
    <x v="0"/>
    <n v="88"/>
    <n v="88"/>
    <n v="1627100"/>
    <n v="18489.772727272728"/>
  </r>
  <r>
    <s v="AVIAEXPRESS LTDA"/>
    <x v="0"/>
    <x v="1"/>
    <n v="3"/>
    <n v="1"/>
    <x v="1"/>
    <x v="1"/>
    <x v="1"/>
    <n v="2"/>
    <n v="4"/>
    <n v="28050"/>
    <n v="14025"/>
  </r>
  <r>
    <s v="AVIAEXPRESS LTDA"/>
    <x v="0"/>
    <x v="1"/>
    <n v="3"/>
    <n v="1"/>
    <x v="1"/>
    <x v="1"/>
    <x v="2"/>
    <n v="5"/>
    <n v="15"/>
    <n v="89250"/>
    <n v="17850"/>
  </r>
  <r>
    <s v="AVIAEXPRESS LTDA"/>
    <x v="0"/>
    <x v="1"/>
    <n v="3"/>
    <n v="1"/>
    <x v="1"/>
    <x v="1"/>
    <x v="3"/>
    <n v="3"/>
    <n v="12"/>
    <n v="138950"/>
    <n v="46316.666666666664"/>
  </r>
  <r>
    <s v="AVIAEXPRESS LTDA"/>
    <x v="0"/>
    <x v="1"/>
    <n v="3"/>
    <n v="1"/>
    <x v="1"/>
    <x v="1"/>
    <x v="4"/>
    <n v="2"/>
    <n v="10"/>
    <n v="46950"/>
    <n v="23475"/>
  </r>
  <r>
    <s v="AVIAEXPRESS LTDA"/>
    <x v="0"/>
    <x v="1"/>
    <n v="3"/>
    <n v="1"/>
    <x v="1"/>
    <x v="2"/>
    <x v="0"/>
    <n v="359"/>
    <n v="359"/>
    <n v="7164293"/>
    <n v="19956.247910863509"/>
  </r>
  <r>
    <s v="AVIAEXPRESS LTDA"/>
    <x v="0"/>
    <x v="1"/>
    <n v="3"/>
    <n v="3"/>
    <x v="1"/>
    <x v="0"/>
    <x v="2"/>
    <n v="1"/>
    <n v="3"/>
    <n v="320597"/>
    <n v="320597"/>
  </r>
  <r>
    <s v="AVIAEXPRESS LTDA"/>
    <x v="0"/>
    <x v="2"/>
    <n v="4"/>
    <n v="2"/>
    <x v="1"/>
    <x v="2"/>
    <x v="0"/>
    <n v="559"/>
    <n v="559"/>
    <n v="7170965"/>
    <n v="12828.202146690519"/>
  </r>
  <r>
    <s v="AVIAEXPRESS LTDA"/>
    <x v="0"/>
    <x v="2"/>
    <n v="4"/>
    <n v="2"/>
    <x v="1"/>
    <x v="2"/>
    <x v="1"/>
    <n v="7"/>
    <n v="14"/>
    <n v="132750"/>
    <n v="18964.285714285714"/>
  </r>
  <r>
    <s v="AVIAEXPRESS LTDA"/>
    <x v="0"/>
    <x v="2"/>
    <n v="4"/>
    <n v="2"/>
    <x v="1"/>
    <x v="2"/>
    <x v="2"/>
    <n v="58"/>
    <n v="174"/>
    <n v="902000"/>
    <n v="15551.724137931034"/>
  </r>
  <r>
    <s v="AVIAEXPRESS LTDA"/>
    <x v="0"/>
    <x v="2"/>
    <n v="4"/>
    <n v="2"/>
    <x v="1"/>
    <x v="2"/>
    <x v="3"/>
    <n v="12"/>
    <n v="48"/>
    <n v="242500"/>
    <n v="20208.333333333332"/>
  </r>
  <r>
    <s v="AVIAEXPRESS LTDA"/>
    <x v="0"/>
    <x v="2"/>
    <n v="4"/>
    <n v="2"/>
    <x v="1"/>
    <x v="2"/>
    <x v="4"/>
    <n v="15"/>
    <n v="75"/>
    <n v="343350"/>
    <n v="22890"/>
  </r>
  <r>
    <s v="AVIAEXPRESS LTDA"/>
    <x v="0"/>
    <x v="2"/>
    <n v="4"/>
    <n v="2"/>
    <x v="1"/>
    <x v="0"/>
    <x v="0"/>
    <n v="20"/>
    <n v="20"/>
    <n v="1697444"/>
    <n v="84872.2"/>
  </r>
  <r>
    <s v="AVIAEXPRESS LTDA"/>
    <x v="0"/>
    <x v="2"/>
    <n v="4"/>
    <n v="2"/>
    <x v="1"/>
    <x v="0"/>
    <x v="1"/>
    <n v="4"/>
    <n v="8"/>
    <n v="478962"/>
    <n v="119740.5"/>
  </r>
  <r>
    <s v="AVIAEXPRESS LTDA"/>
    <x v="0"/>
    <x v="2"/>
    <n v="4"/>
    <n v="2"/>
    <x v="1"/>
    <x v="0"/>
    <x v="2"/>
    <n v="1"/>
    <n v="3"/>
    <n v="157615"/>
    <n v="157615"/>
  </r>
  <r>
    <s v="AVIAEXPRESS LTDA"/>
    <x v="0"/>
    <x v="2"/>
    <n v="4"/>
    <n v="2"/>
    <x v="1"/>
    <x v="0"/>
    <x v="3"/>
    <n v="1"/>
    <n v="4"/>
    <n v="176504"/>
    <n v="176504"/>
  </r>
  <r>
    <s v="AVIAEXPRESS LTDA"/>
    <x v="0"/>
    <x v="2"/>
    <n v="4"/>
    <n v="2"/>
    <x v="1"/>
    <x v="0"/>
    <x v="4"/>
    <n v="1"/>
    <n v="5"/>
    <n v="234602"/>
    <n v="234602"/>
  </r>
  <r>
    <s v="AVIAEXPRESS LTDA"/>
    <x v="0"/>
    <x v="2"/>
    <n v="4"/>
    <n v="2"/>
    <x v="1"/>
    <x v="3"/>
    <x v="0"/>
    <n v="944"/>
    <n v="944"/>
    <n v="16520011"/>
    <n v="17500.011652542373"/>
  </r>
  <r>
    <s v="AVIAEXPRESS LTDA"/>
    <x v="0"/>
    <x v="2"/>
    <n v="4"/>
    <n v="2"/>
    <x v="1"/>
    <x v="3"/>
    <x v="1"/>
    <n v="64"/>
    <n v="128"/>
    <n v="1465716"/>
    <n v="22901.8125"/>
  </r>
  <r>
    <s v="AVIAEXPRESS LTDA"/>
    <x v="0"/>
    <x v="2"/>
    <n v="4"/>
    <n v="2"/>
    <x v="1"/>
    <x v="3"/>
    <x v="2"/>
    <n v="54"/>
    <n v="162"/>
    <n v="1429187"/>
    <n v="26466.425925925927"/>
  </r>
  <r>
    <s v="AVIAEXPRESS LTDA"/>
    <x v="0"/>
    <x v="2"/>
    <n v="4"/>
    <n v="2"/>
    <x v="1"/>
    <x v="3"/>
    <x v="3"/>
    <n v="37"/>
    <n v="148"/>
    <n v="1143961"/>
    <n v="30917.864864864863"/>
  </r>
  <r>
    <s v="AVIAEXPRESS LTDA"/>
    <x v="0"/>
    <x v="2"/>
    <n v="4"/>
    <n v="2"/>
    <x v="1"/>
    <x v="3"/>
    <x v="4"/>
    <n v="28"/>
    <n v="140"/>
    <n v="874897"/>
    <n v="31246.321428571428"/>
  </r>
  <r>
    <s v="AVIAEXPRESS LTDA"/>
    <x v="0"/>
    <x v="2"/>
    <n v="4"/>
    <n v="3"/>
    <x v="1"/>
    <x v="1"/>
    <x v="0"/>
    <n v="129"/>
    <n v="129"/>
    <n v="1113700"/>
    <n v="8633.3333333333339"/>
  </r>
  <r>
    <s v="AVIAEXPRESS LTDA"/>
    <x v="0"/>
    <x v="2"/>
    <n v="4"/>
    <n v="3"/>
    <x v="1"/>
    <x v="2"/>
    <x v="0"/>
    <n v="432"/>
    <n v="432"/>
    <n v="5836349"/>
    <n v="13510.06712962963"/>
  </r>
  <r>
    <s v="AVIAEXPRESS LTDA"/>
    <x v="0"/>
    <x v="2"/>
    <n v="4"/>
    <n v="3"/>
    <x v="1"/>
    <x v="2"/>
    <x v="1"/>
    <n v="3"/>
    <n v="6"/>
    <n v="32850"/>
    <n v="10950"/>
  </r>
  <r>
    <s v="AVIAEXPRESS LTDA"/>
    <x v="0"/>
    <x v="2"/>
    <n v="4"/>
    <n v="3"/>
    <x v="1"/>
    <x v="2"/>
    <x v="2"/>
    <n v="60"/>
    <n v="180"/>
    <n v="888000"/>
    <n v="14800"/>
  </r>
  <r>
    <s v="AVIAEXPRESS LTDA"/>
    <x v="0"/>
    <x v="2"/>
    <n v="4"/>
    <n v="3"/>
    <x v="1"/>
    <x v="2"/>
    <x v="3"/>
    <n v="12"/>
    <n v="48"/>
    <n v="223300"/>
    <n v="18608.333333333332"/>
  </r>
  <r>
    <s v="AVIAEXPRESS LTDA"/>
    <x v="0"/>
    <x v="2"/>
    <n v="4"/>
    <n v="3"/>
    <x v="1"/>
    <x v="2"/>
    <x v="4"/>
    <n v="10"/>
    <n v="50"/>
    <n v="226300"/>
    <n v="22630"/>
  </r>
  <r>
    <s v="AVIAEXPRESS LTDA"/>
    <x v="0"/>
    <x v="2"/>
    <n v="4"/>
    <n v="3"/>
    <x v="1"/>
    <x v="0"/>
    <x v="0"/>
    <n v="21"/>
    <n v="21"/>
    <n v="1683843"/>
    <n v="80183"/>
  </r>
  <r>
    <s v="AVIAEXPRESS LTDA"/>
    <x v="0"/>
    <x v="2"/>
    <n v="4"/>
    <n v="3"/>
    <x v="1"/>
    <x v="0"/>
    <x v="1"/>
    <n v="4"/>
    <n v="8"/>
    <n v="447869"/>
    <n v="111967.25"/>
  </r>
  <r>
    <s v="AVIAEXPRESS LTDA"/>
    <x v="0"/>
    <x v="2"/>
    <n v="4"/>
    <n v="3"/>
    <x v="1"/>
    <x v="0"/>
    <x v="2"/>
    <n v="2"/>
    <n v="6"/>
    <n v="296818"/>
    <n v="148409"/>
  </r>
  <r>
    <s v="AVIAEXPRESS LTDA"/>
    <x v="0"/>
    <x v="2"/>
    <n v="4"/>
    <n v="3"/>
    <x v="1"/>
    <x v="0"/>
    <x v="3"/>
    <n v="2"/>
    <n v="8"/>
    <n v="390904"/>
    <n v="195452"/>
  </r>
  <r>
    <s v="AVIAEXPRESS LTDA"/>
    <x v="0"/>
    <x v="2"/>
    <n v="4"/>
    <n v="3"/>
    <x v="1"/>
    <x v="3"/>
    <x v="0"/>
    <n v="948"/>
    <n v="948"/>
    <n v="18566630"/>
    <n v="19585.052742616033"/>
  </r>
  <r>
    <s v="AVIAEXPRESS LTDA"/>
    <x v="0"/>
    <x v="2"/>
    <n v="4"/>
    <n v="3"/>
    <x v="1"/>
    <x v="3"/>
    <x v="1"/>
    <n v="71"/>
    <n v="142"/>
    <n v="1841191"/>
    <n v="25932.267605633802"/>
  </r>
  <r>
    <s v="AVIAEXPRESS LTDA"/>
    <x v="0"/>
    <x v="2"/>
    <n v="4"/>
    <n v="3"/>
    <x v="1"/>
    <x v="3"/>
    <x v="2"/>
    <n v="32"/>
    <n v="96"/>
    <n v="1079881"/>
    <n v="33746.28125"/>
  </r>
  <r>
    <s v="AVIAEXPRESS LTDA"/>
    <x v="0"/>
    <x v="2"/>
    <n v="4"/>
    <n v="3"/>
    <x v="1"/>
    <x v="3"/>
    <x v="3"/>
    <n v="29"/>
    <n v="116"/>
    <n v="1084902"/>
    <n v="37410.413793103449"/>
  </r>
  <r>
    <s v="AVIAEXPRESS LTDA"/>
    <x v="0"/>
    <x v="2"/>
    <n v="4"/>
    <n v="3"/>
    <x v="1"/>
    <x v="3"/>
    <x v="4"/>
    <n v="30"/>
    <n v="150"/>
    <n v="1123706"/>
    <n v="37456.866666666669"/>
  </r>
  <r>
    <s v="AVIAEXPRESS LTDA"/>
    <x v="0"/>
    <x v="2"/>
    <n v="4"/>
    <n v="1"/>
    <x v="1"/>
    <x v="1"/>
    <x v="0"/>
    <n v="95"/>
    <n v="95"/>
    <n v="807050"/>
    <n v="8495.2631578947367"/>
  </r>
  <r>
    <s v="AVIAEXPRESS LTDA"/>
    <x v="0"/>
    <x v="2"/>
    <n v="4"/>
    <n v="1"/>
    <x v="1"/>
    <x v="1"/>
    <x v="1"/>
    <n v="1"/>
    <n v="2"/>
    <n v="10950"/>
    <n v="10950"/>
  </r>
  <r>
    <s v="AVIAEXPRESS LTDA"/>
    <x v="0"/>
    <x v="2"/>
    <n v="4"/>
    <n v="1"/>
    <x v="1"/>
    <x v="2"/>
    <x v="0"/>
    <n v="790"/>
    <n v="790"/>
    <n v="10090812"/>
    <n v="12773.179746835443"/>
  </r>
  <r>
    <s v="AVIAEXPRESS LTDA"/>
    <x v="0"/>
    <x v="2"/>
    <n v="4"/>
    <n v="1"/>
    <x v="1"/>
    <x v="2"/>
    <x v="1"/>
    <n v="12"/>
    <n v="24"/>
    <n v="179700"/>
    <n v="14975"/>
  </r>
  <r>
    <s v="AVIAEXPRESS LTDA"/>
    <x v="0"/>
    <x v="2"/>
    <n v="4"/>
    <n v="1"/>
    <x v="1"/>
    <x v="2"/>
    <x v="2"/>
    <n v="75"/>
    <n v="225"/>
    <n v="1146750"/>
    <n v="15290"/>
  </r>
  <r>
    <s v="AVIAEXPRESS LTDA"/>
    <x v="0"/>
    <x v="2"/>
    <n v="4"/>
    <n v="1"/>
    <x v="1"/>
    <x v="2"/>
    <x v="3"/>
    <n v="7"/>
    <n v="28"/>
    <n v="124950"/>
    <n v="17850"/>
  </r>
  <r>
    <s v="AVIAEXPRESS LTDA"/>
    <x v="0"/>
    <x v="2"/>
    <n v="4"/>
    <n v="1"/>
    <x v="1"/>
    <x v="2"/>
    <x v="4"/>
    <n v="21"/>
    <n v="105"/>
    <n v="458850"/>
    <n v="21850"/>
  </r>
  <r>
    <s v="AVIAEXPRESS LTDA"/>
    <x v="0"/>
    <x v="2"/>
    <n v="4"/>
    <n v="1"/>
    <x v="1"/>
    <x v="0"/>
    <x v="0"/>
    <n v="21"/>
    <n v="21"/>
    <n v="1677223"/>
    <n v="79867.761904761908"/>
  </r>
  <r>
    <s v="AVIAEXPRESS LTDA"/>
    <x v="0"/>
    <x v="2"/>
    <n v="4"/>
    <n v="1"/>
    <x v="1"/>
    <x v="0"/>
    <x v="1"/>
    <n v="1"/>
    <n v="2"/>
    <n v="106825"/>
    <n v="106825"/>
  </r>
  <r>
    <s v="AVIAEXPRESS LTDA"/>
    <x v="0"/>
    <x v="2"/>
    <n v="4"/>
    <n v="1"/>
    <x v="1"/>
    <x v="3"/>
    <x v="0"/>
    <n v="1064"/>
    <n v="1064"/>
    <n v="20416091"/>
    <n v="19188.055451127821"/>
  </r>
  <r>
    <s v="AVIAEXPRESS LTDA"/>
    <x v="0"/>
    <x v="2"/>
    <n v="4"/>
    <n v="1"/>
    <x v="1"/>
    <x v="3"/>
    <x v="1"/>
    <n v="61"/>
    <n v="122"/>
    <n v="1564675"/>
    <n v="25650.409836065573"/>
  </r>
  <r>
    <s v="AVIAEXPRESS LTDA"/>
    <x v="0"/>
    <x v="2"/>
    <n v="4"/>
    <n v="1"/>
    <x v="1"/>
    <x v="3"/>
    <x v="2"/>
    <n v="37"/>
    <n v="111"/>
    <n v="1082161"/>
    <n v="29247.594594594593"/>
  </r>
  <r>
    <s v="AVIAEXPRESS LTDA"/>
    <x v="0"/>
    <x v="2"/>
    <n v="4"/>
    <n v="1"/>
    <x v="1"/>
    <x v="3"/>
    <x v="3"/>
    <n v="53"/>
    <n v="212"/>
    <n v="1833012"/>
    <n v="34585.132075471702"/>
  </r>
  <r>
    <s v="AVIAEXPRESS LTDA"/>
    <x v="0"/>
    <x v="2"/>
    <n v="4"/>
    <n v="1"/>
    <x v="1"/>
    <x v="3"/>
    <x v="4"/>
    <n v="25"/>
    <n v="125"/>
    <n v="903987"/>
    <n v="36159.480000000003"/>
  </r>
  <r>
    <s v="AVIAEXPRESS LTDA"/>
    <x v="0"/>
    <x v="2"/>
    <n v="4"/>
    <n v="2"/>
    <x v="1"/>
    <x v="1"/>
    <x v="0"/>
    <n v="56"/>
    <n v="56"/>
    <n v="491500"/>
    <n v="8776.7857142857138"/>
  </r>
  <r>
    <s v="A1 - ENTREGAS S.A.S."/>
    <x v="0"/>
    <x v="0"/>
    <n v="2"/>
    <n v="1"/>
    <x v="1"/>
    <x v="2"/>
    <x v="0"/>
    <n v="991"/>
    <n v="60"/>
    <n v="2474578"/>
    <n v="2497.0514631685169"/>
  </r>
  <r>
    <s v="A1 - ENTREGAS S.A.S."/>
    <x v="0"/>
    <x v="0"/>
    <n v="2"/>
    <n v="2"/>
    <x v="1"/>
    <x v="1"/>
    <x v="0"/>
    <n v="11983"/>
    <n v="781"/>
    <n v="8622004"/>
    <n v="719.5196528415255"/>
  </r>
  <r>
    <s v="A1 - ENTREGAS S.A.S."/>
    <x v="0"/>
    <x v="0"/>
    <n v="2"/>
    <n v="2"/>
    <x v="1"/>
    <x v="2"/>
    <x v="0"/>
    <n v="2862"/>
    <n v="187"/>
    <n v="8434743"/>
    <n v="2947.1498951781969"/>
  </r>
  <r>
    <s v="A1 - ENTREGAS S.A.S."/>
    <x v="0"/>
    <x v="0"/>
    <n v="2"/>
    <n v="3"/>
    <x v="1"/>
    <x v="1"/>
    <x v="0"/>
    <n v="10811"/>
    <n v="737"/>
    <n v="8134384"/>
    <n v="752.41735269632784"/>
  </r>
  <r>
    <s v="A1 - ENTREGAS S.A.S."/>
    <x v="0"/>
    <x v="0"/>
    <n v="2"/>
    <n v="3"/>
    <x v="1"/>
    <x v="2"/>
    <x v="0"/>
    <n v="3988"/>
    <n v="272"/>
    <n v="9184766"/>
    <n v="2303.1008024072216"/>
  </r>
  <r>
    <s v="A1 - ENTREGAS S.A.S."/>
    <x v="0"/>
    <x v="0"/>
    <n v="2"/>
    <n v="3"/>
    <x v="0"/>
    <x v="1"/>
    <x v="0"/>
    <n v="450"/>
    <n v="86"/>
    <n v="3752960"/>
    <n v="8339.9111111111106"/>
  </r>
  <r>
    <s v="A1 - ENTREGAS S.A.S."/>
    <x v="0"/>
    <x v="0"/>
    <n v="2"/>
    <n v="3"/>
    <x v="0"/>
    <x v="2"/>
    <x v="0"/>
    <n v="664"/>
    <n v="126"/>
    <n v="4037040"/>
    <n v="6079.8795180722891"/>
  </r>
  <r>
    <s v="A1 - ENTREGAS S.A.S."/>
    <x v="0"/>
    <x v="0"/>
    <n v="2"/>
    <n v="1"/>
    <x v="0"/>
    <x v="1"/>
    <x v="0"/>
    <n v="1300"/>
    <n v="235"/>
    <n v="4745380"/>
    <n v="3650.2923076923075"/>
  </r>
  <r>
    <s v="A1 - ENTREGAS S.A.S."/>
    <x v="0"/>
    <x v="0"/>
    <n v="2"/>
    <n v="1"/>
    <x v="0"/>
    <x v="2"/>
    <x v="0"/>
    <n v="1172"/>
    <n v="212"/>
    <n v="7186630"/>
    <n v="6131.9368600682592"/>
  </r>
  <r>
    <s v="A1 - ENTREGAS S.A.S."/>
    <x v="0"/>
    <x v="0"/>
    <n v="2"/>
    <n v="2"/>
    <x v="0"/>
    <x v="1"/>
    <x v="0"/>
    <n v="713"/>
    <n v="146"/>
    <n v="3805710"/>
    <n v="5337.6016830294529"/>
  </r>
  <r>
    <s v="A1 - ENTREGAS S.A.S."/>
    <x v="0"/>
    <x v="0"/>
    <n v="2"/>
    <n v="2"/>
    <x v="0"/>
    <x v="2"/>
    <x v="0"/>
    <n v="826"/>
    <n v="169"/>
    <n v="5062730"/>
    <n v="6129.2130750605329"/>
  </r>
  <r>
    <s v="A1 - ENTREGAS S.A.S."/>
    <x v="0"/>
    <x v="0"/>
    <n v="2"/>
    <n v="1"/>
    <x v="1"/>
    <x v="1"/>
    <x v="0"/>
    <n v="3920"/>
    <n v="236"/>
    <n v="3428214"/>
    <n v="874.54438775510209"/>
  </r>
  <r>
    <s v="A1 - ENTREGAS S.A.S."/>
    <x v="0"/>
    <x v="1"/>
    <n v="3"/>
    <n v="3"/>
    <x v="0"/>
    <x v="1"/>
    <x v="0"/>
    <n v="1645"/>
    <n v="297"/>
    <n v="5807194"/>
    <n v="3530.2091185410336"/>
  </r>
  <r>
    <s v="A1 - ENTREGAS S.A.S."/>
    <x v="0"/>
    <x v="1"/>
    <n v="3"/>
    <n v="3"/>
    <x v="0"/>
    <x v="2"/>
    <x v="0"/>
    <n v="998"/>
    <n v="180"/>
    <n v="5755285"/>
    <n v="5766.8186372745495"/>
  </r>
  <r>
    <s v="A1 - ENTREGAS S.A.S."/>
    <x v="0"/>
    <x v="1"/>
    <n v="3"/>
    <n v="1"/>
    <x v="0"/>
    <x v="1"/>
    <x v="0"/>
    <n v="756"/>
    <n v="152"/>
    <n v="5330760"/>
    <n v="7051.269841269841"/>
  </r>
  <r>
    <s v="A1 - ENTREGAS S.A.S."/>
    <x v="0"/>
    <x v="1"/>
    <n v="3"/>
    <n v="1"/>
    <x v="0"/>
    <x v="2"/>
    <x v="0"/>
    <n v="1200"/>
    <n v="241"/>
    <n v="7573180"/>
    <n v="6310.9833333333336"/>
  </r>
  <r>
    <s v="A1 - ENTREGAS S.A.S."/>
    <x v="0"/>
    <x v="1"/>
    <n v="3"/>
    <n v="2"/>
    <x v="0"/>
    <x v="1"/>
    <x v="0"/>
    <n v="810"/>
    <n v="164"/>
    <n v="4736380"/>
    <n v="5847.3827160493829"/>
  </r>
  <r>
    <s v="A1 - ENTREGAS S.A.S."/>
    <x v="0"/>
    <x v="1"/>
    <n v="3"/>
    <n v="2"/>
    <x v="0"/>
    <x v="2"/>
    <x v="0"/>
    <n v="1024"/>
    <n v="207"/>
    <n v="7496795"/>
    <n v="7321.0888671875"/>
  </r>
  <r>
    <s v="A1 - ENTREGAS S.A.S."/>
    <x v="0"/>
    <x v="1"/>
    <n v="3"/>
    <n v="2"/>
    <x v="1"/>
    <x v="1"/>
    <x v="0"/>
    <n v="10276"/>
    <n v="670"/>
    <n v="7691812"/>
    <n v="748.52199299338258"/>
  </r>
  <r>
    <s v="A1 - ENTREGAS S.A.S."/>
    <x v="0"/>
    <x v="1"/>
    <n v="3"/>
    <n v="2"/>
    <x v="1"/>
    <x v="2"/>
    <x v="0"/>
    <n v="1891"/>
    <n v="123"/>
    <n v="5286495"/>
    <n v="2795.6081438392384"/>
  </r>
  <r>
    <s v="A1 - ENTREGAS S.A.S."/>
    <x v="0"/>
    <x v="1"/>
    <n v="3"/>
    <n v="3"/>
    <x v="1"/>
    <x v="1"/>
    <x v="0"/>
    <n v="5887"/>
    <n v="351"/>
    <n v="5280852"/>
    <n v="897.03618141668085"/>
  </r>
  <r>
    <s v="A1 - ENTREGAS S.A.S."/>
    <x v="0"/>
    <x v="1"/>
    <n v="3"/>
    <n v="3"/>
    <x v="1"/>
    <x v="2"/>
    <x v="0"/>
    <n v="1390"/>
    <n v="83"/>
    <n v="3750163"/>
    <n v="2697.9589928057553"/>
  </r>
  <r>
    <s v="A1 - ENTREGAS S.A.S."/>
    <x v="0"/>
    <x v="1"/>
    <n v="3"/>
    <n v="1"/>
    <x v="1"/>
    <x v="1"/>
    <x v="0"/>
    <n v="10744"/>
    <n v="625"/>
    <n v="8328947"/>
    <n v="775.21844750558455"/>
  </r>
  <r>
    <s v="A1 - ENTREGAS S.A.S."/>
    <x v="0"/>
    <x v="1"/>
    <n v="3"/>
    <n v="1"/>
    <x v="1"/>
    <x v="2"/>
    <x v="0"/>
    <n v="1813"/>
    <n v="106"/>
    <n v="4741371"/>
    <n v="2615.207391064534"/>
  </r>
  <r>
    <s v="A1 - ENTREGAS S.A.S."/>
    <x v="0"/>
    <x v="2"/>
    <n v="4"/>
    <n v="3"/>
    <x v="1"/>
    <x v="1"/>
    <x v="0"/>
    <n v="35414"/>
    <n v="2309"/>
    <n v="23011391"/>
    <n v="649.78231772745244"/>
  </r>
  <r>
    <s v="A1 - ENTREGAS S.A.S."/>
    <x v="0"/>
    <x v="2"/>
    <n v="4"/>
    <n v="3"/>
    <x v="1"/>
    <x v="2"/>
    <x v="0"/>
    <n v="947"/>
    <n v="62"/>
    <n v="3376675"/>
    <n v="3565.6546990496304"/>
  </r>
  <r>
    <s v="A1 - ENTREGAS S.A.S."/>
    <x v="0"/>
    <x v="2"/>
    <n v="4"/>
    <n v="1"/>
    <x v="1"/>
    <x v="1"/>
    <x v="0"/>
    <n v="15459"/>
    <n v="940"/>
    <n v="13089577"/>
    <n v="846.72857235267486"/>
  </r>
  <r>
    <s v="A1 - ENTREGAS S.A.S."/>
    <x v="0"/>
    <x v="2"/>
    <n v="4"/>
    <n v="1"/>
    <x v="1"/>
    <x v="2"/>
    <x v="0"/>
    <n v="3545"/>
    <n v="216"/>
    <n v="7387150"/>
    <n v="2083.8222849083218"/>
  </r>
  <r>
    <s v="A1 - ENTREGAS S.A.S."/>
    <x v="0"/>
    <x v="2"/>
    <n v="4"/>
    <n v="2"/>
    <x v="0"/>
    <x v="2"/>
    <x v="0"/>
    <n v="1011"/>
    <n v="199"/>
    <n v="8007270"/>
    <n v="7920.1483679525227"/>
  </r>
  <r>
    <s v="A1 - ENTREGAS S.A.S."/>
    <x v="0"/>
    <x v="2"/>
    <n v="4"/>
    <n v="3"/>
    <x v="0"/>
    <x v="1"/>
    <x v="0"/>
    <n v="1245"/>
    <n v="225"/>
    <n v="2836730"/>
    <n v="2278.4979919678717"/>
  </r>
  <r>
    <s v="A1 - ENTREGAS S.A.S."/>
    <x v="0"/>
    <x v="2"/>
    <n v="4"/>
    <n v="3"/>
    <x v="0"/>
    <x v="2"/>
    <x v="0"/>
    <n v="1530"/>
    <n v="277"/>
    <n v="10023220"/>
    <n v="6551.1241830065355"/>
  </r>
  <r>
    <s v="A1 - ENTREGAS S.A.S."/>
    <x v="0"/>
    <x v="2"/>
    <n v="4"/>
    <n v="1"/>
    <x v="0"/>
    <x v="1"/>
    <x v="0"/>
    <n v="526"/>
    <n v="105"/>
    <n v="2223060"/>
    <n v="4226.3498098859318"/>
  </r>
  <r>
    <s v="A1 - ENTREGAS S.A.S."/>
    <x v="0"/>
    <x v="2"/>
    <n v="4"/>
    <n v="1"/>
    <x v="0"/>
    <x v="2"/>
    <x v="0"/>
    <n v="810"/>
    <n v="162"/>
    <n v="4731765"/>
    <n v="5841.6851851851852"/>
  </r>
  <r>
    <s v="A1 - ENTREGAS S.A.S."/>
    <x v="0"/>
    <x v="2"/>
    <n v="4"/>
    <n v="2"/>
    <x v="0"/>
    <x v="1"/>
    <x v="0"/>
    <n v="557"/>
    <n v="110"/>
    <n v="2413350"/>
    <n v="4332.7648114901258"/>
  </r>
  <r>
    <s v="A1 - ENTREGAS S.A.S."/>
    <x v="0"/>
    <x v="2"/>
    <n v="4"/>
    <n v="2"/>
    <x v="1"/>
    <x v="1"/>
    <x v="0"/>
    <n v="8058"/>
    <n v="409"/>
    <n v="6318836"/>
    <n v="784.16927277240006"/>
  </r>
  <r>
    <s v="A1 - ENTREGAS S.A.S."/>
    <x v="0"/>
    <x v="2"/>
    <n v="4"/>
    <n v="2"/>
    <x v="1"/>
    <x v="2"/>
    <x v="0"/>
    <n v="810"/>
    <n v="41"/>
    <n v="2896842"/>
    <n v="3576.3481481481481"/>
  </r>
  <r>
    <s v="BIG SOLUCIONES LOGISTICAS SAS"/>
    <x v="0"/>
    <x v="0"/>
    <n v="2"/>
    <n v="3"/>
    <x v="1"/>
    <x v="2"/>
    <x v="0"/>
    <n v="1733"/>
    <n v="1733"/>
    <n v="19076905"/>
    <n v="11008.023658395845"/>
  </r>
  <r>
    <s v="BIG SOLUCIONES LOGISTICAS SAS"/>
    <x v="0"/>
    <x v="0"/>
    <n v="2"/>
    <n v="2"/>
    <x v="1"/>
    <x v="1"/>
    <x v="0"/>
    <n v="583"/>
    <n v="583"/>
    <n v="2101325"/>
    <n v="3604.3310463121784"/>
  </r>
  <r>
    <s v="BIG SOLUCIONES LOGISTICAS SAS"/>
    <x v="0"/>
    <x v="0"/>
    <n v="2"/>
    <n v="2"/>
    <x v="1"/>
    <x v="2"/>
    <x v="0"/>
    <n v="958"/>
    <n v="958"/>
    <n v="312820"/>
    <n v="326.53444676409185"/>
  </r>
  <r>
    <s v="BIG SOLUCIONES LOGISTICAS SAS"/>
    <x v="0"/>
    <x v="0"/>
    <n v="2"/>
    <n v="3"/>
    <x v="1"/>
    <x v="1"/>
    <x v="0"/>
    <n v="1822"/>
    <n v="1822"/>
    <n v="16238240"/>
    <n v="8912.3161361141611"/>
  </r>
  <r>
    <s v="BIG SOLUCIONES LOGISTICAS SAS"/>
    <x v="0"/>
    <x v="1"/>
    <n v="3"/>
    <n v="3"/>
    <x v="1"/>
    <x v="2"/>
    <x v="0"/>
    <n v="288"/>
    <n v="288"/>
    <n v="3025500"/>
    <n v="10505.208333333334"/>
  </r>
  <r>
    <s v="BIG SOLUCIONES LOGISTICAS SAS"/>
    <x v="0"/>
    <x v="1"/>
    <n v="3"/>
    <n v="2"/>
    <x v="1"/>
    <x v="2"/>
    <x v="0"/>
    <n v="2818"/>
    <n v="2818"/>
    <n v="21349470"/>
    <n v="7576.1071682044003"/>
  </r>
  <r>
    <s v="BIG SOLUCIONES LOGISTICAS SAS"/>
    <x v="0"/>
    <x v="1"/>
    <n v="3"/>
    <n v="3"/>
    <x v="1"/>
    <x v="1"/>
    <x v="0"/>
    <n v="344"/>
    <n v="344"/>
    <n v="3031970"/>
    <n v="8813.8662790697672"/>
  </r>
  <r>
    <s v="BIG SOLUCIONES LOGISTICAS SAS"/>
    <x v="0"/>
    <x v="1"/>
    <n v="3"/>
    <n v="2"/>
    <x v="1"/>
    <x v="1"/>
    <x v="0"/>
    <n v="5677"/>
    <n v="5677"/>
    <n v="26168747"/>
    <n v="4609.6084199401093"/>
  </r>
  <r>
    <s v="BIG SOLUCIONES LOGISTICAS SAS"/>
    <x v="0"/>
    <x v="1"/>
    <n v="3"/>
    <n v="1"/>
    <x v="1"/>
    <x v="2"/>
    <x v="0"/>
    <n v="4654"/>
    <n v="4654"/>
    <n v="36559183"/>
    <n v="7855.4325311559951"/>
  </r>
  <r>
    <s v="BIG SOLUCIONES LOGISTICAS SAS"/>
    <x v="0"/>
    <x v="1"/>
    <n v="3"/>
    <n v="1"/>
    <x v="1"/>
    <x v="1"/>
    <x v="0"/>
    <n v="7230"/>
    <n v="7230"/>
    <n v="35641013"/>
    <n v="4929.6006915629323"/>
  </r>
  <r>
    <s v="BIG SOLUCIONES LOGISTICAS SAS"/>
    <x v="0"/>
    <x v="2"/>
    <n v="4"/>
    <n v="3"/>
    <x v="1"/>
    <x v="2"/>
    <x v="0"/>
    <n v="3788"/>
    <n v="3788"/>
    <n v="39197669"/>
    <n v="10347.85348468849"/>
  </r>
  <r>
    <s v="BIG SOLUCIONES LOGISTICAS SAS"/>
    <x v="0"/>
    <x v="2"/>
    <n v="4"/>
    <n v="3"/>
    <x v="1"/>
    <x v="1"/>
    <x v="0"/>
    <n v="6774"/>
    <n v="6774"/>
    <n v="35593586"/>
    <n v="5254.4413935636258"/>
  </r>
  <r>
    <s v="BIG SOLUCIONES LOGISTICAS SAS"/>
    <x v="0"/>
    <x v="2"/>
    <n v="4"/>
    <n v="2"/>
    <x v="1"/>
    <x v="2"/>
    <x v="0"/>
    <n v="2286"/>
    <n v="2286"/>
    <n v="18173129"/>
    <n v="7949.7502187226601"/>
  </r>
  <r>
    <s v="BIG SOLUCIONES LOGISTICAS SAS"/>
    <x v="0"/>
    <x v="2"/>
    <n v="4"/>
    <n v="2"/>
    <x v="1"/>
    <x v="1"/>
    <x v="0"/>
    <n v="2347"/>
    <n v="2347"/>
    <n v="13621041"/>
    <n v="5803.5965061780998"/>
  </r>
  <r>
    <s v="BIG SOLUCIONES LOGISTICAS SAS"/>
    <x v="0"/>
    <x v="2"/>
    <n v="4"/>
    <n v="1"/>
    <x v="1"/>
    <x v="2"/>
    <x v="0"/>
    <n v="3339"/>
    <n v="3339"/>
    <n v="22531466"/>
    <n v="6747.9682539682535"/>
  </r>
  <r>
    <s v="BIG SOLUCIONES LOGISTICAS SAS"/>
    <x v="0"/>
    <x v="2"/>
    <n v="4"/>
    <n v="1"/>
    <x v="1"/>
    <x v="1"/>
    <x v="0"/>
    <n v="4747"/>
    <n v="4747"/>
    <n v="24921000"/>
    <n v="5249.8420054771432"/>
  </r>
  <r>
    <s v="BOX EXPRESS COURIER LTDA"/>
    <x v="0"/>
    <x v="0"/>
    <n v="2"/>
    <n v="1"/>
    <x v="0"/>
    <x v="2"/>
    <x v="3"/>
    <n v="96"/>
    <n v="325.52999999999997"/>
    <n v="1147725.3899999999"/>
    <n v="11955.472812499998"/>
  </r>
  <r>
    <s v="BOX EXPRESS COURIER LTDA"/>
    <x v="0"/>
    <x v="0"/>
    <n v="2"/>
    <n v="1"/>
    <x v="0"/>
    <x v="2"/>
    <x v="2"/>
    <n v="74"/>
    <n v="182.83"/>
    <n v="394386.32"/>
    <n v="5329.5448648648653"/>
  </r>
  <r>
    <s v="BOX EXPRESS COURIER LTDA"/>
    <x v="0"/>
    <x v="0"/>
    <n v="2"/>
    <n v="2"/>
    <x v="0"/>
    <x v="1"/>
    <x v="0"/>
    <n v="47"/>
    <n v="30.35"/>
    <n v="212610.76"/>
    <n v="4523.6331914893617"/>
  </r>
  <r>
    <s v="BOX EXPRESS COURIER LTDA"/>
    <x v="0"/>
    <x v="0"/>
    <n v="2"/>
    <n v="2"/>
    <x v="0"/>
    <x v="1"/>
    <x v="1"/>
    <n v="27"/>
    <n v="41.22"/>
    <n v="392842.33"/>
    <n v="14549.715925925926"/>
  </r>
  <r>
    <s v="BOX EXPRESS COURIER LTDA"/>
    <x v="0"/>
    <x v="0"/>
    <n v="2"/>
    <n v="2"/>
    <x v="0"/>
    <x v="1"/>
    <x v="2"/>
    <n v="23"/>
    <n v="58.84"/>
    <n v="84224.46"/>
    <n v="3661.933043478261"/>
  </r>
  <r>
    <s v="BOX EXPRESS COURIER LTDA"/>
    <x v="0"/>
    <x v="0"/>
    <n v="2"/>
    <n v="2"/>
    <x v="0"/>
    <x v="1"/>
    <x v="3"/>
    <n v="21"/>
    <n v="70.83"/>
    <n v="168165.46"/>
    <n v="8007.879047619047"/>
  </r>
  <r>
    <s v="BOX EXPRESS COURIER LTDA"/>
    <x v="0"/>
    <x v="0"/>
    <n v="2"/>
    <n v="2"/>
    <x v="0"/>
    <x v="1"/>
    <x v="4"/>
    <n v="38"/>
    <n v="171.06"/>
    <n v="429821.89"/>
    <n v="11311.102368421052"/>
  </r>
  <r>
    <s v="BOX EXPRESS COURIER LTDA"/>
    <x v="0"/>
    <x v="0"/>
    <n v="2"/>
    <n v="2"/>
    <x v="0"/>
    <x v="2"/>
    <x v="0"/>
    <n v="105"/>
    <n v="63.81"/>
    <n v="445507.58"/>
    <n v="4242.9293333333335"/>
  </r>
  <r>
    <s v="BOX EXPRESS COURIER LTDA"/>
    <x v="0"/>
    <x v="0"/>
    <n v="2"/>
    <n v="2"/>
    <x v="0"/>
    <x v="2"/>
    <x v="1"/>
    <n v="84"/>
    <n v="135.38999999999999"/>
    <n v="741488.4"/>
    <n v="8827.2428571428572"/>
  </r>
  <r>
    <s v="BOX EXPRESS COURIER LTDA"/>
    <x v="0"/>
    <x v="0"/>
    <n v="2"/>
    <n v="2"/>
    <x v="0"/>
    <x v="2"/>
    <x v="2"/>
    <n v="70"/>
    <n v="173.75"/>
    <n v="630994.38"/>
    <n v="9014.2054285714294"/>
  </r>
  <r>
    <s v="BOX EXPRESS COURIER LTDA"/>
    <x v="0"/>
    <x v="0"/>
    <n v="2"/>
    <n v="2"/>
    <x v="0"/>
    <x v="2"/>
    <x v="3"/>
    <n v="82"/>
    <n v="283.26"/>
    <n v="670340.43999999994"/>
    <n v="8174.883414634146"/>
  </r>
  <r>
    <s v="BOX EXPRESS COURIER LTDA"/>
    <x v="0"/>
    <x v="0"/>
    <n v="2"/>
    <n v="2"/>
    <x v="0"/>
    <x v="2"/>
    <x v="4"/>
    <n v="159"/>
    <n v="729.12"/>
    <n v="1393762.29"/>
    <n v="8765.8005660377366"/>
  </r>
  <r>
    <s v="BOX EXPRESS COURIER LTDA"/>
    <x v="0"/>
    <x v="0"/>
    <n v="2"/>
    <n v="3"/>
    <x v="0"/>
    <x v="1"/>
    <x v="0"/>
    <n v="55"/>
    <n v="32.57"/>
    <n v="426207.36"/>
    <n v="7749.2247272727273"/>
  </r>
  <r>
    <s v="BOX EXPRESS COURIER LTDA"/>
    <x v="0"/>
    <x v="0"/>
    <n v="2"/>
    <n v="3"/>
    <x v="0"/>
    <x v="1"/>
    <x v="1"/>
    <n v="30"/>
    <n v="48.45"/>
    <n v="197398.01"/>
    <n v="6579.9336666666668"/>
  </r>
  <r>
    <s v="BOX EXPRESS COURIER LTDA"/>
    <x v="0"/>
    <x v="0"/>
    <n v="2"/>
    <n v="3"/>
    <x v="0"/>
    <x v="1"/>
    <x v="2"/>
    <n v="33"/>
    <n v="81.66"/>
    <n v="281035.5"/>
    <n v="8516.2272727272721"/>
  </r>
  <r>
    <s v="BOX EXPRESS COURIER LTDA"/>
    <x v="0"/>
    <x v="0"/>
    <n v="2"/>
    <n v="3"/>
    <x v="0"/>
    <x v="1"/>
    <x v="3"/>
    <n v="45"/>
    <n v="154.35"/>
    <n v="389982.15"/>
    <n v="8666.27"/>
  </r>
  <r>
    <s v="BOX EXPRESS COURIER LTDA"/>
    <x v="0"/>
    <x v="0"/>
    <n v="2"/>
    <n v="3"/>
    <x v="0"/>
    <x v="1"/>
    <x v="4"/>
    <n v="44"/>
    <n v="199.14"/>
    <n v="335423.49"/>
    <n v="7623.2611363636361"/>
  </r>
  <r>
    <s v="BOX EXPRESS COURIER LTDA"/>
    <x v="0"/>
    <x v="0"/>
    <n v="2"/>
    <n v="3"/>
    <x v="0"/>
    <x v="2"/>
    <x v="0"/>
    <n v="119"/>
    <n v="73.33"/>
    <n v="489518.31"/>
    <n v="4113.5992436974793"/>
  </r>
  <r>
    <s v="BOX EXPRESS COURIER LTDA"/>
    <x v="0"/>
    <x v="0"/>
    <n v="2"/>
    <n v="3"/>
    <x v="0"/>
    <x v="2"/>
    <x v="1"/>
    <n v="84"/>
    <n v="132.24"/>
    <n v="667193.56000000006"/>
    <n v="7942.7804761904772"/>
  </r>
  <r>
    <s v="BOX EXPRESS COURIER LTDA"/>
    <x v="0"/>
    <x v="0"/>
    <n v="2"/>
    <n v="3"/>
    <x v="0"/>
    <x v="2"/>
    <x v="2"/>
    <n v="76"/>
    <n v="187.37"/>
    <n v="659574.43000000005"/>
    <n v="8678.610921052632"/>
  </r>
  <r>
    <s v="BOX EXPRESS COURIER LTDA"/>
    <x v="0"/>
    <x v="0"/>
    <n v="2"/>
    <n v="3"/>
    <x v="0"/>
    <x v="2"/>
    <x v="3"/>
    <n v="91"/>
    <n v="309.63"/>
    <n v="1160091.58"/>
    <n v="12748.259120879122"/>
  </r>
  <r>
    <s v="BOX EXPRESS COURIER LTDA"/>
    <x v="0"/>
    <x v="0"/>
    <n v="2"/>
    <n v="3"/>
    <x v="0"/>
    <x v="2"/>
    <x v="4"/>
    <n v="16"/>
    <n v="741.84"/>
    <n v="1597108.61"/>
    <n v="99819.288125000006"/>
  </r>
  <r>
    <s v="BOX EXPRESS COURIER LTDA"/>
    <x v="0"/>
    <x v="0"/>
    <n v="2"/>
    <n v="3"/>
    <x v="0"/>
    <x v="3"/>
    <x v="4"/>
    <n v="1"/>
    <n v="4.78"/>
    <n v="51399"/>
    <n v="51399"/>
  </r>
  <r>
    <s v="BOX EXPRESS COURIER LTDA"/>
    <x v="0"/>
    <x v="0"/>
    <n v="2"/>
    <n v="1"/>
    <x v="0"/>
    <x v="1"/>
    <x v="0"/>
    <n v="52"/>
    <n v="36.28"/>
    <n v="254462.12"/>
    <n v="4893.502307692308"/>
  </r>
  <r>
    <s v="BOX EXPRESS COURIER LTDA"/>
    <x v="0"/>
    <x v="0"/>
    <n v="2"/>
    <n v="1"/>
    <x v="0"/>
    <x v="1"/>
    <x v="1"/>
    <n v="33"/>
    <n v="48.93"/>
    <n v="188164.49"/>
    <n v="5701.9542424242418"/>
  </r>
  <r>
    <s v="BOX EXPRESS COURIER LTDA"/>
    <x v="0"/>
    <x v="0"/>
    <n v="2"/>
    <n v="1"/>
    <x v="0"/>
    <x v="1"/>
    <x v="2"/>
    <n v="30"/>
    <n v="76.2"/>
    <n v="365616.91"/>
    <n v="12187.230333333333"/>
  </r>
  <r>
    <s v="BOX EXPRESS COURIER LTDA"/>
    <x v="0"/>
    <x v="0"/>
    <n v="2"/>
    <n v="1"/>
    <x v="0"/>
    <x v="1"/>
    <x v="3"/>
    <n v="26"/>
    <n v="88.53"/>
    <n v="315820.89"/>
    <n v="12146.957307692308"/>
  </r>
  <r>
    <s v="BOX EXPRESS COURIER LTDA"/>
    <x v="0"/>
    <x v="0"/>
    <n v="2"/>
    <n v="1"/>
    <x v="0"/>
    <x v="1"/>
    <x v="4"/>
    <n v="46"/>
    <n v="209.16"/>
    <n v="382185.71"/>
    <n v="8308.3850000000002"/>
  </r>
  <r>
    <s v="BOX EXPRESS COURIER LTDA"/>
    <x v="0"/>
    <x v="0"/>
    <n v="2"/>
    <n v="1"/>
    <x v="0"/>
    <x v="2"/>
    <x v="0"/>
    <n v="115"/>
    <n v="69.69"/>
    <n v="446116.16"/>
    <n v="3879.2709565217388"/>
  </r>
  <r>
    <s v="BOX EXPRESS COURIER LTDA"/>
    <x v="0"/>
    <x v="0"/>
    <n v="2"/>
    <n v="1"/>
    <x v="0"/>
    <x v="2"/>
    <x v="1"/>
    <n v="70"/>
    <n v="115"/>
    <n v="432914.49"/>
    <n v="6184.4927142857141"/>
  </r>
  <r>
    <s v="BOX EXPRESS COURIER LTDA"/>
    <x v="0"/>
    <x v="0"/>
    <n v="2"/>
    <n v="1"/>
    <x v="0"/>
    <x v="2"/>
    <x v="4"/>
    <n v="172"/>
    <n v="788.57"/>
    <n v="1611516.96"/>
    <n v="9369.2846511627904"/>
  </r>
  <r>
    <s v="BOX EXPRESS COURIER LTDA"/>
    <x v="0"/>
    <x v="1"/>
    <n v="3"/>
    <n v="2"/>
    <x v="0"/>
    <x v="1"/>
    <x v="0"/>
    <n v="61"/>
    <n v="42.17"/>
    <n v="259515.4"/>
    <n v="4254.3508196721314"/>
  </r>
  <r>
    <s v="BOX EXPRESS COURIER LTDA"/>
    <x v="0"/>
    <x v="1"/>
    <n v="3"/>
    <n v="2"/>
    <x v="0"/>
    <x v="1"/>
    <x v="1"/>
    <n v="36"/>
    <n v="56.16"/>
    <n v="231808.93"/>
    <n v="6439.1369444444445"/>
  </r>
  <r>
    <s v="BOX EXPRESS COURIER LTDA"/>
    <x v="0"/>
    <x v="1"/>
    <n v="3"/>
    <n v="2"/>
    <x v="0"/>
    <x v="1"/>
    <x v="2"/>
    <n v="36"/>
    <n v="91.17"/>
    <n v="328790.18"/>
    <n v="9133.0605555555558"/>
  </r>
  <r>
    <s v="BOX EXPRESS COURIER LTDA"/>
    <x v="0"/>
    <x v="1"/>
    <n v="3"/>
    <n v="2"/>
    <x v="0"/>
    <x v="1"/>
    <x v="3"/>
    <n v="43"/>
    <n v="52.17"/>
    <n v="335673.36"/>
    <n v="7806.3572093023249"/>
  </r>
  <r>
    <s v="BOX EXPRESS COURIER LTDA"/>
    <x v="0"/>
    <x v="1"/>
    <n v="3"/>
    <n v="2"/>
    <x v="0"/>
    <x v="1"/>
    <x v="4"/>
    <n v="55"/>
    <n v="259.49"/>
    <n v="473363.81"/>
    <n v="8606.6147272727267"/>
  </r>
  <r>
    <s v="BOX EXPRESS COURIER LTDA"/>
    <x v="0"/>
    <x v="1"/>
    <n v="3"/>
    <n v="2"/>
    <x v="0"/>
    <x v="2"/>
    <x v="0"/>
    <n v="142"/>
    <n v="87.36"/>
    <n v="655761.74"/>
    <n v="4618.0404225352113"/>
  </r>
  <r>
    <s v="BOX EXPRESS COURIER LTDA"/>
    <x v="0"/>
    <x v="1"/>
    <n v="3"/>
    <n v="2"/>
    <x v="0"/>
    <x v="2"/>
    <x v="1"/>
    <n v="110"/>
    <n v="175.25"/>
    <n v="678648.65"/>
    <n v="6169.5331818181821"/>
  </r>
  <r>
    <s v="BOX EXPRESS COURIER LTDA"/>
    <x v="0"/>
    <x v="1"/>
    <n v="3"/>
    <n v="2"/>
    <x v="0"/>
    <x v="2"/>
    <x v="2"/>
    <n v="88"/>
    <n v="217.76"/>
    <n v="843950.19"/>
    <n v="9590.3430681818172"/>
  </r>
  <r>
    <s v="BOX EXPRESS COURIER LTDA"/>
    <x v="0"/>
    <x v="1"/>
    <n v="3"/>
    <n v="2"/>
    <x v="0"/>
    <x v="2"/>
    <x v="3"/>
    <n v="92"/>
    <n v="315.95999999999998"/>
    <n v="1114998.78"/>
    <n v="12119.55195652174"/>
  </r>
  <r>
    <s v="BOX EXPRESS COURIER LTDA"/>
    <x v="0"/>
    <x v="1"/>
    <n v="3"/>
    <n v="2"/>
    <x v="0"/>
    <x v="2"/>
    <x v="4"/>
    <n v="154"/>
    <n v="704.17"/>
    <n v="2501281.67"/>
    <n v="16242.088766233766"/>
  </r>
  <r>
    <s v="BOX EXPRESS COURIER LTDA"/>
    <x v="0"/>
    <x v="1"/>
    <n v="3"/>
    <n v="3"/>
    <x v="0"/>
    <x v="1"/>
    <x v="0"/>
    <n v="39"/>
    <n v="24.45"/>
    <n v="370706.97"/>
    <n v="9505.3069230769215"/>
  </r>
  <r>
    <s v="BOX EXPRESS COURIER LTDA"/>
    <x v="0"/>
    <x v="1"/>
    <n v="3"/>
    <n v="3"/>
    <x v="0"/>
    <x v="1"/>
    <x v="1"/>
    <n v="18"/>
    <n v="29.88"/>
    <n v="71051.820000000007"/>
    <n v="3947.3233333333337"/>
  </r>
  <r>
    <s v="BOX EXPRESS COURIER LTDA"/>
    <x v="0"/>
    <x v="1"/>
    <n v="3"/>
    <n v="3"/>
    <x v="0"/>
    <x v="1"/>
    <x v="2"/>
    <n v="23"/>
    <n v="57.16"/>
    <n v="304308.05"/>
    <n v="13230.784782608695"/>
  </r>
  <r>
    <s v="BOX EXPRESS COURIER LTDA"/>
    <x v="0"/>
    <x v="1"/>
    <n v="3"/>
    <n v="3"/>
    <x v="0"/>
    <x v="1"/>
    <x v="3"/>
    <n v="24"/>
    <n v="80.37"/>
    <n v="244615.55"/>
    <n v="10192.314583333333"/>
  </r>
  <r>
    <s v="BOX EXPRESS COURIER LTDA"/>
    <x v="0"/>
    <x v="1"/>
    <n v="3"/>
    <n v="3"/>
    <x v="0"/>
    <x v="1"/>
    <x v="4"/>
    <n v="33"/>
    <n v="341.59"/>
    <n v="375282.64"/>
    <n v="11372.201212121212"/>
  </r>
  <r>
    <s v="BOX EXPRESS COURIER LTDA"/>
    <x v="0"/>
    <x v="1"/>
    <n v="3"/>
    <n v="3"/>
    <x v="0"/>
    <x v="2"/>
    <x v="0"/>
    <n v="96"/>
    <n v="60.22"/>
    <n v="522426.41"/>
    <n v="5441.9417708333331"/>
  </r>
  <r>
    <s v="BOX EXPRESS COURIER LTDA"/>
    <x v="0"/>
    <x v="1"/>
    <n v="3"/>
    <n v="3"/>
    <x v="0"/>
    <x v="2"/>
    <x v="1"/>
    <n v="59"/>
    <n v="92.84"/>
    <n v="707220.36"/>
    <n v="11986.785762711865"/>
  </r>
  <r>
    <s v="BOX EXPRESS COURIER LTDA"/>
    <x v="0"/>
    <x v="1"/>
    <n v="3"/>
    <n v="3"/>
    <x v="0"/>
    <x v="2"/>
    <x v="2"/>
    <n v="67"/>
    <n v="166.04"/>
    <n v="609618.43999999994"/>
    <n v="9098.7826865671632"/>
  </r>
  <r>
    <s v="BOX EXPRESS COURIER LTDA"/>
    <x v="0"/>
    <x v="1"/>
    <n v="3"/>
    <n v="3"/>
    <x v="0"/>
    <x v="2"/>
    <x v="3"/>
    <n v="49"/>
    <n v="168.42"/>
    <n v="754787.46"/>
    <n v="15403.825714285713"/>
  </r>
  <r>
    <s v="BOX EXPRESS COURIER LTDA"/>
    <x v="0"/>
    <x v="1"/>
    <n v="3"/>
    <n v="3"/>
    <x v="0"/>
    <x v="2"/>
    <x v="4"/>
    <n v="133"/>
    <n v="603.45000000000005"/>
    <n v="1495144.57"/>
    <n v="11241.688496240602"/>
  </r>
  <r>
    <s v="BOX EXPRESS COURIER LTDA"/>
    <x v="0"/>
    <x v="1"/>
    <n v="3"/>
    <n v="1"/>
    <x v="0"/>
    <x v="1"/>
    <x v="0"/>
    <n v="53"/>
    <n v="33.049999999999997"/>
    <n v="232956.12"/>
    <n v="4395.3984905660373"/>
  </r>
  <r>
    <s v="BOX EXPRESS COURIER LTDA"/>
    <x v="0"/>
    <x v="1"/>
    <n v="3"/>
    <n v="1"/>
    <x v="0"/>
    <x v="1"/>
    <x v="1"/>
    <n v="30"/>
    <n v="48.45"/>
    <n v="226860.84"/>
    <n v="7562.0280000000002"/>
  </r>
  <r>
    <s v="BOX EXPRESS COURIER LTDA"/>
    <x v="0"/>
    <x v="1"/>
    <n v="3"/>
    <n v="1"/>
    <x v="0"/>
    <x v="1"/>
    <x v="2"/>
    <n v="25"/>
    <n v="62.6"/>
    <n v="279841.71999999997"/>
    <n v="11193.668799999999"/>
  </r>
  <r>
    <s v="BOX EXPRESS COURIER LTDA"/>
    <x v="0"/>
    <x v="1"/>
    <n v="3"/>
    <n v="1"/>
    <x v="0"/>
    <x v="1"/>
    <x v="3"/>
    <n v="28"/>
    <n v="94.4"/>
    <n v="364544.33"/>
    <n v="13019.440357142857"/>
  </r>
  <r>
    <s v="BOX EXPRESS COURIER LTDA"/>
    <x v="0"/>
    <x v="1"/>
    <n v="3"/>
    <n v="1"/>
    <x v="0"/>
    <x v="1"/>
    <x v="4"/>
    <n v="33"/>
    <n v="150.16999999999999"/>
    <n v="242121.71"/>
    <n v="7337.0215151515149"/>
  </r>
  <r>
    <s v="BOX EXPRESS COURIER LTDA"/>
    <x v="0"/>
    <x v="1"/>
    <n v="3"/>
    <n v="1"/>
    <x v="0"/>
    <x v="2"/>
    <x v="0"/>
    <n v="106"/>
    <n v="66.099999999999994"/>
    <n v="472757.06"/>
    <n v="4459.9722641509434"/>
  </r>
  <r>
    <s v="BOX EXPRESS COURIER LTDA"/>
    <x v="0"/>
    <x v="1"/>
    <n v="3"/>
    <n v="1"/>
    <x v="0"/>
    <x v="2"/>
    <x v="1"/>
    <n v="68"/>
    <n v="105.98"/>
    <n v="727900.38"/>
    <n v="10704.417352941176"/>
  </r>
  <r>
    <s v="BOX EXPRESS COURIER LTDA"/>
    <x v="0"/>
    <x v="1"/>
    <n v="3"/>
    <n v="1"/>
    <x v="0"/>
    <x v="2"/>
    <x v="2"/>
    <n v="60"/>
    <n v="148.80000000000001"/>
    <n v="542998.52"/>
    <n v="9049.9753333333338"/>
  </r>
  <r>
    <s v="BOX EXPRESS COURIER LTDA"/>
    <x v="0"/>
    <x v="1"/>
    <n v="3"/>
    <n v="1"/>
    <x v="0"/>
    <x v="2"/>
    <x v="3"/>
    <n v="81"/>
    <n v="278.73"/>
    <n v="1105883.52"/>
    <n v="13652.882962962964"/>
  </r>
  <r>
    <s v="BOX EXPRESS COURIER LTDA"/>
    <x v="0"/>
    <x v="1"/>
    <n v="3"/>
    <n v="1"/>
    <x v="0"/>
    <x v="2"/>
    <x v="4"/>
    <n v="128"/>
    <n v="583.49"/>
    <n v="1267335.8500000001"/>
    <n v="9901.0613281250007"/>
  </r>
  <r>
    <s v="BOX EXPRESS COURIER LTDA"/>
    <x v="0"/>
    <x v="2"/>
    <n v="4"/>
    <n v="2"/>
    <x v="0"/>
    <x v="1"/>
    <x v="0"/>
    <n v="43"/>
    <n v="26.25"/>
    <n v="282806.78999999998"/>
    <n v="6576.9020930232555"/>
  </r>
  <r>
    <s v="BOX EXPRESS COURIER LTDA"/>
    <x v="0"/>
    <x v="2"/>
    <n v="4"/>
    <n v="1"/>
    <x v="0"/>
    <x v="1"/>
    <x v="0"/>
    <n v="57"/>
    <n v="39.909999999999997"/>
    <n v="401040.54"/>
    <n v="7035.7989473684211"/>
  </r>
  <r>
    <s v="BOX EXPRESS COURIER LTDA"/>
    <x v="0"/>
    <x v="2"/>
    <n v="4"/>
    <n v="1"/>
    <x v="0"/>
    <x v="1"/>
    <x v="1"/>
    <n v="33"/>
    <n v="51.63"/>
    <n v="291687.23"/>
    <n v="8839.0069696969695"/>
  </r>
  <r>
    <s v="BOX EXPRESS COURIER LTDA"/>
    <x v="0"/>
    <x v="2"/>
    <n v="4"/>
    <n v="1"/>
    <x v="0"/>
    <x v="1"/>
    <x v="2"/>
    <n v="31"/>
    <n v="76.67"/>
    <n v="183493.67"/>
    <n v="5919.1506451612904"/>
  </r>
  <r>
    <s v="BOX EXPRESS COURIER LTDA"/>
    <x v="0"/>
    <x v="2"/>
    <n v="4"/>
    <n v="1"/>
    <x v="0"/>
    <x v="1"/>
    <x v="3"/>
    <n v="34"/>
    <n v="114.87"/>
    <n v="220037.81"/>
    <n v="6471.700294117647"/>
  </r>
  <r>
    <s v="BOX EXPRESS COURIER LTDA"/>
    <x v="0"/>
    <x v="2"/>
    <n v="4"/>
    <n v="1"/>
    <x v="0"/>
    <x v="1"/>
    <x v="4"/>
    <n v="51"/>
    <n v="234.6"/>
    <n v="655803.42000000004"/>
    <n v="12858.890588235296"/>
  </r>
  <r>
    <s v="BOX EXPRESS COURIER LTDA"/>
    <x v="0"/>
    <x v="2"/>
    <n v="4"/>
    <n v="1"/>
    <x v="0"/>
    <x v="2"/>
    <x v="0"/>
    <n v="132"/>
    <n v="84.7"/>
    <n v="665865.81999999995"/>
    <n v="5044.4380303030302"/>
  </r>
  <r>
    <s v="BOX EXPRESS COURIER LTDA"/>
    <x v="0"/>
    <x v="2"/>
    <n v="4"/>
    <n v="1"/>
    <x v="0"/>
    <x v="2"/>
    <x v="1"/>
    <n v="90"/>
    <n v="141.30000000000001"/>
    <n v="593112.43000000005"/>
    <n v="6590.1381111111114"/>
  </r>
  <r>
    <s v="BOX EXPRESS COURIER LTDA"/>
    <x v="0"/>
    <x v="2"/>
    <n v="4"/>
    <n v="1"/>
    <x v="0"/>
    <x v="2"/>
    <x v="2"/>
    <n v="63"/>
    <n v="154.71"/>
    <n v="633327.5"/>
    <n v="10052.817460317461"/>
  </r>
  <r>
    <s v="BOX EXPRESS COURIER LTDA"/>
    <x v="0"/>
    <x v="2"/>
    <n v="4"/>
    <n v="1"/>
    <x v="0"/>
    <x v="2"/>
    <x v="3"/>
    <n v="49"/>
    <n v="177.87"/>
    <n v="692720.44"/>
    <n v="14137.151836734693"/>
  </r>
  <r>
    <s v="BOX EXPRESS COURIER LTDA"/>
    <x v="0"/>
    <x v="2"/>
    <n v="4"/>
    <n v="1"/>
    <x v="0"/>
    <x v="2"/>
    <x v="4"/>
    <n v="50"/>
    <n v="249.5"/>
    <n v="1650064.24"/>
    <n v="33001.284800000001"/>
  </r>
  <r>
    <s v="BOX EXPRESS COURIER LTDA"/>
    <x v="0"/>
    <x v="2"/>
    <n v="4"/>
    <n v="2"/>
    <x v="0"/>
    <x v="1"/>
    <x v="1"/>
    <n v="24"/>
    <n v="36.69"/>
    <n v="93642.69"/>
    <n v="3901.7787499999999"/>
  </r>
  <r>
    <s v="BOX EXPRESS COURIER LTDA"/>
    <x v="0"/>
    <x v="2"/>
    <n v="4"/>
    <n v="2"/>
    <x v="0"/>
    <x v="1"/>
    <x v="2"/>
    <n v="25"/>
    <n v="63.95"/>
    <n v="262780.3"/>
    <n v="10511.212"/>
  </r>
  <r>
    <s v="BOX EXPRESS COURIER LTDA"/>
    <x v="0"/>
    <x v="2"/>
    <n v="4"/>
    <n v="2"/>
    <x v="0"/>
    <x v="1"/>
    <x v="3"/>
    <n v="36"/>
    <n v="122.13"/>
    <n v="469949.37"/>
    <n v="13054.149166666666"/>
  </r>
  <r>
    <s v="BOX EXPRESS COURIER LTDA"/>
    <x v="0"/>
    <x v="2"/>
    <n v="4"/>
    <n v="2"/>
    <x v="0"/>
    <x v="1"/>
    <x v="4"/>
    <n v="51"/>
    <n v="228.68"/>
    <n v="454537.47"/>
    <n v="8912.4994117647057"/>
  </r>
  <r>
    <s v="BOX EXPRESS COURIER LTDA"/>
    <x v="0"/>
    <x v="2"/>
    <n v="4"/>
    <n v="2"/>
    <x v="0"/>
    <x v="2"/>
    <x v="0"/>
    <n v="119"/>
    <n v="73.33"/>
    <n v="575662.30000000005"/>
    <n v="4837.4983193277312"/>
  </r>
  <r>
    <s v="BOX EXPRESS COURIER LTDA"/>
    <x v="0"/>
    <x v="2"/>
    <n v="4"/>
    <n v="2"/>
    <x v="0"/>
    <x v="2"/>
    <x v="1"/>
    <n v="64"/>
    <n v="98.74"/>
    <n v="580034.72"/>
    <n v="9063.0424999999996"/>
  </r>
  <r>
    <s v="BOX EXPRESS COURIER LTDA"/>
    <x v="0"/>
    <x v="2"/>
    <n v="4"/>
    <n v="2"/>
    <x v="0"/>
    <x v="2"/>
    <x v="2"/>
    <n v="85"/>
    <n v="209.15"/>
    <n v="777628.13"/>
    <n v="9148.5662352941181"/>
  </r>
  <r>
    <s v="BOX EXPRESS COURIER LTDA"/>
    <x v="0"/>
    <x v="2"/>
    <n v="4"/>
    <n v="2"/>
    <x v="0"/>
    <x v="2"/>
    <x v="3"/>
    <n v="81"/>
    <n v="276.02999999999997"/>
    <n v="973932.6"/>
    <n v="12023.859259259259"/>
  </r>
  <r>
    <s v="BOX EXPRESS COURIER LTDA"/>
    <x v="0"/>
    <x v="2"/>
    <n v="4"/>
    <n v="2"/>
    <x v="0"/>
    <x v="2"/>
    <x v="4"/>
    <n v="154"/>
    <n v="705.12"/>
    <n v="1557500.82"/>
    <n v="10113.641688311689"/>
  </r>
  <r>
    <s v="BOX EXPRESS COURIER LTDA"/>
    <x v="0"/>
    <x v="2"/>
    <n v="4"/>
    <n v="3"/>
    <x v="0"/>
    <x v="2"/>
    <x v="0"/>
    <n v="62"/>
    <n v="40.32"/>
    <n v="425472.62"/>
    <n v="6862.4616129032256"/>
  </r>
  <r>
    <s v="BOX EXPRESS COURIER LTDA"/>
    <x v="0"/>
    <x v="2"/>
    <n v="4"/>
    <n v="3"/>
    <x v="0"/>
    <x v="2"/>
    <x v="1"/>
    <n v="40"/>
    <n v="62.05"/>
    <n v="291885.52"/>
    <n v="7297.1380000000008"/>
  </r>
  <r>
    <s v="BOX EXPRESS COURIER LTDA"/>
    <x v="0"/>
    <x v="2"/>
    <n v="4"/>
    <n v="3"/>
    <x v="0"/>
    <x v="2"/>
    <x v="2"/>
    <n v="35"/>
    <n v="88.45"/>
    <n v="386759.67999999999"/>
    <n v="11050.276571428571"/>
  </r>
  <r>
    <s v="BOX EXPRESS COURIER LTDA"/>
    <x v="0"/>
    <x v="2"/>
    <n v="4"/>
    <n v="3"/>
    <x v="0"/>
    <x v="2"/>
    <x v="3"/>
    <n v="55"/>
    <n v="188.84"/>
    <n v="532955.26"/>
    <n v="9690.095636363636"/>
  </r>
  <r>
    <s v="BOX EXPRESS COURIER LTDA"/>
    <x v="0"/>
    <x v="2"/>
    <n v="4"/>
    <n v="3"/>
    <x v="0"/>
    <x v="2"/>
    <x v="4"/>
    <n v="90"/>
    <n v="414.71"/>
    <n v="1181024.92"/>
    <n v="13122.49911111111"/>
  </r>
  <r>
    <s v="BOX EXPRESS COURIER LTDA"/>
    <x v="0"/>
    <x v="2"/>
    <n v="4"/>
    <n v="3"/>
    <x v="0"/>
    <x v="0"/>
    <x v="0"/>
    <n v="156"/>
    <n v="101.02"/>
    <n v="703540.99"/>
    <n v="4509.8781410256406"/>
  </r>
  <r>
    <s v="BOX EXPRESS COURIER LTDA"/>
    <x v="0"/>
    <x v="2"/>
    <n v="4"/>
    <n v="3"/>
    <x v="0"/>
    <x v="0"/>
    <x v="1"/>
    <n v="121"/>
    <n v="188.86"/>
    <n v="1453920.28"/>
    <n v="12015.870082644627"/>
  </r>
  <r>
    <s v="BOX EXPRESS COURIER LTDA"/>
    <x v="0"/>
    <x v="2"/>
    <n v="4"/>
    <n v="3"/>
    <x v="0"/>
    <x v="0"/>
    <x v="2"/>
    <n v="119"/>
    <n v="295.77999999999997"/>
    <n v="1055158.78"/>
    <n v="8866.8805042016811"/>
  </r>
  <r>
    <s v="BOX EXPRESS COURIER LTDA"/>
    <x v="0"/>
    <x v="2"/>
    <n v="4"/>
    <n v="3"/>
    <x v="0"/>
    <x v="0"/>
    <x v="3"/>
    <n v="135"/>
    <n v="458.55"/>
    <n v="1300163.8799999999"/>
    <n v="9630.8435555555552"/>
  </r>
  <r>
    <s v="BOX EXPRESS COURIER LTDA"/>
    <x v="0"/>
    <x v="2"/>
    <n v="4"/>
    <n v="3"/>
    <x v="0"/>
    <x v="0"/>
    <x v="4"/>
    <n v="292"/>
    <n v="1335.87"/>
    <n v="2122218.36"/>
    <n v="7267.8710958904103"/>
  </r>
  <r>
    <s v="BOX EXPRESS COURIER LTDA"/>
    <x v="0"/>
    <x v="2"/>
    <n v="4"/>
    <n v="3"/>
    <x v="0"/>
    <x v="3"/>
    <x v="2"/>
    <n v="1"/>
    <n v="3"/>
    <n v="391614"/>
    <n v="391614"/>
  </r>
  <r>
    <s v="BSI COLOMBIA S.A."/>
    <x v="0"/>
    <x v="0"/>
    <n v="2"/>
    <n v="2"/>
    <x v="1"/>
    <x v="2"/>
    <x v="0"/>
    <n v="7573"/>
    <n v="98"/>
    <n v="14434024"/>
    <n v="1905.9849465205334"/>
  </r>
  <r>
    <s v="BSI COLOMBIA S.A."/>
    <x v="0"/>
    <x v="0"/>
    <n v="2"/>
    <n v="1"/>
    <x v="1"/>
    <x v="2"/>
    <x v="0"/>
    <n v="6343"/>
    <n v="82"/>
    <n v="14915703"/>
    <n v="2351.5218350938044"/>
  </r>
  <r>
    <s v="BSI COLOMBIA S.A."/>
    <x v="0"/>
    <x v="0"/>
    <n v="2"/>
    <n v="3"/>
    <x v="1"/>
    <x v="2"/>
    <x v="0"/>
    <n v="6789"/>
    <n v="88"/>
    <n v="15717008"/>
    <n v="2315.0696715274707"/>
  </r>
  <r>
    <s v="BSI COLOMBIA S.A."/>
    <x v="0"/>
    <x v="1"/>
    <n v="3"/>
    <n v="2"/>
    <x v="1"/>
    <x v="2"/>
    <x v="0"/>
    <n v="6337"/>
    <n v="82"/>
    <n v="14673927"/>
    <n v="2315.595234338015"/>
  </r>
  <r>
    <s v="BSI COLOMBIA S.A."/>
    <x v="0"/>
    <x v="1"/>
    <n v="3"/>
    <n v="1"/>
    <x v="1"/>
    <x v="2"/>
    <x v="0"/>
    <n v="6850"/>
    <n v="89"/>
    <n v="16170016"/>
    <n v="2360.5862773722629"/>
  </r>
  <r>
    <s v="BSI COLOMBIA S.A."/>
    <x v="0"/>
    <x v="1"/>
    <n v="3"/>
    <n v="3"/>
    <x v="1"/>
    <x v="2"/>
    <x v="0"/>
    <n v="6672"/>
    <n v="86"/>
    <n v="16743369"/>
    <n v="2509.4977517985612"/>
  </r>
  <r>
    <s v="BSI COLOMBIA S.A."/>
    <x v="0"/>
    <x v="2"/>
    <n v="4"/>
    <n v="1"/>
    <x v="1"/>
    <x v="2"/>
    <x v="0"/>
    <n v="2126"/>
    <n v="27"/>
    <n v="6239603"/>
    <n v="2934.9026340545624"/>
  </r>
  <r>
    <s v="BSI COLOMBIA S.A."/>
    <x v="0"/>
    <x v="2"/>
    <n v="4"/>
    <n v="2"/>
    <x v="1"/>
    <x v="2"/>
    <x v="0"/>
    <n v="15603"/>
    <n v="202"/>
    <n v="39187116"/>
    <n v="2511.5116323783886"/>
  </r>
  <r>
    <s v="BSI COLOMBIA S.A."/>
    <x v="0"/>
    <x v="2"/>
    <n v="4"/>
    <n v="3"/>
    <x v="1"/>
    <x v="2"/>
    <x v="0"/>
    <n v="10780"/>
    <n v="140"/>
    <n v="25842323"/>
    <n v="2397.2470315398887"/>
  </r>
  <r>
    <s v="C - PAQ  S.A.S."/>
    <x v="0"/>
    <x v="0"/>
    <n v="2"/>
    <n v="2"/>
    <x v="1"/>
    <x v="2"/>
    <x v="0"/>
    <n v="1"/>
    <n v="0.91"/>
    <n v="14966"/>
    <n v="14966"/>
  </r>
  <r>
    <s v="C - PAQ  S.A.S."/>
    <x v="0"/>
    <x v="0"/>
    <n v="2"/>
    <n v="1"/>
    <x v="1"/>
    <x v="2"/>
    <x v="3"/>
    <n v="1"/>
    <n v="3.63"/>
    <n v="14843"/>
    <n v="14843"/>
  </r>
  <r>
    <s v="C - PAQ  S.A.S."/>
    <x v="0"/>
    <x v="0"/>
    <n v="2"/>
    <n v="3"/>
    <x v="1"/>
    <x v="2"/>
    <x v="1"/>
    <n v="1"/>
    <n v="1.81"/>
    <n v="14978"/>
    <n v="14978"/>
  </r>
  <r>
    <s v="C - PAQ  S.A.S."/>
    <x v="0"/>
    <x v="0"/>
    <n v="2"/>
    <n v="2"/>
    <x v="1"/>
    <x v="2"/>
    <x v="3"/>
    <n v="1"/>
    <n v="3.17"/>
    <n v="14966"/>
    <n v="14966"/>
  </r>
  <r>
    <s v="C - PAQ  S.A.S."/>
    <x v="0"/>
    <x v="1"/>
    <n v="3"/>
    <n v="3"/>
    <x v="1"/>
    <x v="2"/>
    <x v="2"/>
    <n v="4"/>
    <n v="11.34"/>
    <n v="59919"/>
    <n v="14979.75"/>
  </r>
  <r>
    <s v="C - PAQ  S.A.S."/>
    <x v="0"/>
    <x v="1"/>
    <n v="3"/>
    <n v="2"/>
    <x v="1"/>
    <x v="2"/>
    <x v="1"/>
    <n v="1"/>
    <n v="1.36"/>
    <n v="15479"/>
    <n v="15479"/>
  </r>
  <r>
    <s v="C - PAQ  S.A.S."/>
    <x v="0"/>
    <x v="2"/>
    <n v="4"/>
    <n v="1"/>
    <x v="1"/>
    <x v="2"/>
    <x v="0"/>
    <n v="2"/>
    <n v="1.36"/>
    <n v="30038"/>
    <n v="15019"/>
  </r>
  <r>
    <s v="C - PAQ  S.A.S."/>
    <x v="0"/>
    <x v="2"/>
    <n v="4"/>
    <n v="1"/>
    <x v="1"/>
    <x v="2"/>
    <x v="3"/>
    <n v="1"/>
    <n v="3.18"/>
    <n v="14979"/>
    <n v="14979"/>
  </r>
  <r>
    <s v="C - PAQ  S.A.S."/>
    <x v="0"/>
    <x v="2"/>
    <n v="4"/>
    <n v="2"/>
    <x v="1"/>
    <x v="2"/>
    <x v="0"/>
    <n v="3"/>
    <n v="2.27"/>
    <n v="46415"/>
    <n v="15471.666666666666"/>
  </r>
  <r>
    <s v="C - PAQ  S.A.S."/>
    <x v="0"/>
    <x v="2"/>
    <n v="4"/>
    <n v="3"/>
    <x v="1"/>
    <x v="2"/>
    <x v="2"/>
    <n v="1"/>
    <n v="2.72"/>
    <n v="15413"/>
    <n v="15413"/>
  </r>
  <r>
    <s v="C - PAQ  S.A.S."/>
    <x v="0"/>
    <x v="2"/>
    <n v="4"/>
    <n v="3"/>
    <x v="1"/>
    <x v="2"/>
    <x v="0"/>
    <n v="2"/>
    <n v="1.36"/>
    <n v="24661"/>
    <n v="12330.5"/>
  </r>
  <r>
    <s v="C - PAQ  S.A.S."/>
    <x v="0"/>
    <x v="2"/>
    <n v="4"/>
    <n v="2"/>
    <x v="1"/>
    <x v="2"/>
    <x v="4"/>
    <n v="2"/>
    <n v="9.98"/>
    <n v="30472"/>
    <n v="15236"/>
  </r>
  <r>
    <s v="C - PAQ  S.A.S."/>
    <x v="0"/>
    <x v="2"/>
    <n v="4"/>
    <n v="1"/>
    <x v="1"/>
    <x v="2"/>
    <x v="1"/>
    <n v="1"/>
    <n v="1.36"/>
    <n v="14979"/>
    <n v="14979"/>
  </r>
  <r>
    <s v="CADENA COURRIER S.A."/>
    <x v="0"/>
    <x v="0"/>
    <n v="2"/>
    <n v="1"/>
    <x v="1"/>
    <x v="1"/>
    <x v="0"/>
    <n v="948289"/>
    <n v="132760.46"/>
    <n v="650368457.26999998"/>
    <n v="685.83359848105374"/>
  </r>
  <r>
    <s v="CADENA COURRIER S.A."/>
    <x v="0"/>
    <x v="0"/>
    <n v="2"/>
    <n v="2"/>
    <x v="1"/>
    <x v="1"/>
    <x v="0"/>
    <n v="726080"/>
    <n v="101651.2"/>
    <n v="530564675.63"/>
    <n v="730.72481769226533"/>
  </r>
  <r>
    <s v="CADENA COURRIER S.A."/>
    <x v="0"/>
    <x v="0"/>
    <n v="2"/>
    <n v="3"/>
    <x v="1"/>
    <x v="1"/>
    <x v="0"/>
    <n v="723698"/>
    <n v="101317.72"/>
    <n v="552464518.38"/>
    <n v="763.39097023896704"/>
  </r>
  <r>
    <s v="CADENA COURRIER S.A."/>
    <x v="0"/>
    <x v="0"/>
    <n v="2"/>
    <n v="1"/>
    <x v="1"/>
    <x v="2"/>
    <x v="0"/>
    <n v="2209604"/>
    <n v="309344.56"/>
    <n v="1662224368.5799999"/>
    <n v="752.27251968225983"/>
  </r>
  <r>
    <s v="CADENA COURRIER S.A."/>
    <x v="0"/>
    <x v="0"/>
    <n v="2"/>
    <n v="2"/>
    <x v="1"/>
    <x v="2"/>
    <x v="0"/>
    <n v="2089889"/>
    <n v="292584.46000000002"/>
    <n v="1544154437"/>
    <n v="738.86911553675816"/>
  </r>
  <r>
    <s v="CADENA COURRIER S.A."/>
    <x v="0"/>
    <x v="0"/>
    <n v="2"/>
    <n v="3"/>
    <x v="1"/>
    <x v="2"/>
    <x v="0"/>
    <n v="1817934"/>
    <n v="254510.76"/>
    <n v="1526199199.24"/>
    <n v="839.52398670138746"/>
  </r>
  <r>
    <s v="CADENA COURRIER S.A."/>
    <x v="0"/>
    <x v="1"/>
    <n v="3"/>
    <n v="1"/>
    <x v="1"/>
    <x v="1"/>
    <x v="0"/>
    <n v="762605"/>
    <n v="122017"/>
    <n v="573501347.15999997"/>
    <n v="752.02935616734737"/>
  </r>
  <r>
    <s v="CADENA COURRIER S.A."/>
    <x v="0"/>
    <x v="1"/>
    <n v="3"/>
    <n v="2"/>
    <x v="1"/>
    <x v="1"/>
    <x v="0"/>
    <n v="816826"/>
    <n v="130693"/>
    <n v="592765639.01999998"/>
    <n v="725.69389199168484"/>
  </r>
  <r>
    <s v="CADENA COURRIER S.A."/>
    <x v="0"/>
    <x v="1"/>
    <n v="3"/>
    <n v="3"/>
    <x v="1"/>
    <x v="1"/>
    <x v="0"/>
    <n v="725198"/>
    <n v="116032"/>
    <n v="531249467.79000002"/>
    <n v="732.55782253949963"/>
  </r>
  <r>
    <s v="CADENA COURRIER S.A."/>
    <x v="0"/>
    <x v="1"/>
    <n v="3"/>
    <n v="1"/>
    <x v="1"/>
    <x v="2"/>
    <x v="0"/>
    <n v="2120073"/>
    <n v="339212"/>
    <n v="1841920910.8800001"/>
    <n v="868.80070208903192"/>
  </r>
  <r>
    <s v="CADENA COURRIER S.A."/>
    <x v="0"/>
    <x v="1"/>
    <n v="3"/>
    <n v="2"/>
    <x v="1"/>
    <x v="2"/>
    <x v="0"/>
    <n v="2022055"/>
    <n v="323529"/>
    <n v="1715981149.8399999"/>
    <n v="848.63228242555215"/>
  </r>
  <r>
    <s v="CADENA COURRIER S.A."/>
    <x v="0"/>
    <x v="1"/>
    <n v="3"/>
    <n v="3"/>
    <x v="1"/>
    <x v="2"/>
    <x v="0"/>
    <n v="1970320"/>
    <n v="315251"/>
    <n v="1744988935.75"/>
    <n v="885.6373257897194"/>
  </r>
  <r>
    <s v="CADENA COURRIER S.A."/>
    <x v="0"/>
    <x v="2"/>
    <n v="4"/>
    <n v="1"/>
    <x v="1"/>
    <x v="1"/>
    <x v="0"/>
    <n v="1093432"/>
    <n v="218686.4"/>
    <n v="718539661.90999997"/>
    <n v="657.14160726044236"/>
  </r>
  <r>
    <s v="CADENA COURRIER S.A."/>
    <x v="0"/>
    <x v="2"/>
    <n v="4"/>
    <n v="2"/>
    <x v="1"/>
    <x v="1"/>
    <x v="0"/>
    <n v="911162"/>
    <n v="182232.4"/>
    <n v="635277484.99000001"/>
    <n v="697.21683409755894"/>
  </r>
  <r>
    <s v="CADENA COURRIER S.A."/>
    <x v="0"/>
    <x v="2"/>
    <n v="4"/>
    <n v="3"/>
    <x v="1"/>
    <x v="1"/>
    <x v="0"/>
    <n v="627305"/>
    <n v="125461"/>
    <n v="507612968.60000002"/>
    <n v="809.1964333139382"/>
  </r>
  <r>
    <s v="CADENA COURRIER S.A."/>
    <x v="0"/>
    <x v="2"/>
    <n v="4"/>
    <n v="1"/>
    <x v="1"/>
    <x v="2"/>
    <x v="0"/>
    <n v="3025066"/>
    <n v="605013.19999999995"/>
    <n v="2306023374.29"/>
    <n v="762.30514451254942"/>
  </r>
  <r>
    <s v="CADENA COURRIER S.A."/>
    <x v="0"/>
    <x v="2"/>
    <n v="4"/>
    <n v="2"/>
    <x v="1"/>
    <x v="2"/>
    <x v="0"/>
    <n v="3272089"/>
    <n v="654417.80000000005"/>
    <n v="2476124295.5599999"/>
    <n v="756.74112029348828"/>
  </r>
  <r>
    <s v="CADENA COURRIER S.A."/>
    <x v="0"/>
    <x v="2"/>
    <n v="4"/>
    <n v="3"/>
    <x v="1"/>
    <x v="2"/>
    <x v="0"/>
    <n v="1920570"/>
    <n v="384114"/>
    <n v="1704260513.4300001"/>
    <n v="887.37224544275921"/>
  </r>
  <r>
    <s v="CALI EXPRESS LTDA"/>
    <x v="0"/>
    <x v="0"/>
    <n v="2"/>
    <n v="2"/>
    <x v="1"/>
    <x v="1"/>
    <x v="1"/>
    <n v="1027793"/>
    <n v="2055586"/>
    <n v="580024424"/>
    <n v="564.33972988724383"/>
  </r>
  <r>
    <s v="CALI EXPRESS LTDA"/>
    <x v="0"/>
    <x v="0"/>
    <n v="2"/>
    <n v="1"/>
    <x v="1"/>
    <x v="1"/>
    <x v="1"/>
    <n v="1504614"/>
    <n v="3009228"/>
    <n v="849144094"/>
    <n v="564.36009102666867"/>
  </r>
  <r>
    <s v="CALI EXPRESS LTDA"/>
    <x v="0"/>
    <x v="0"/>
    <n v="2"/>
    <n v="3"/>
    <x v="1"/>
    <x v="1"/>
    <x v="1"/>
    <n v="1171468"/>
    <n v="2342936"/>
    <n v="661106372"/>
    <n v="564.34010318677076"/>
  </r>
  <r>
    <s v="CALI EXPRESS LTDA"/>
    <x v="0"/>
    <x v="1"/>
    <n v="3"/>
    <n v="2"/>
    <x v="1"/>
    <x v="1"/>
    <x v="1"/>
    <n v="1225506"/>
    <n v="2450144"/>
    <n v="691601850"/>
    <n v="564.33983187352817"/>
  </r>
  <r>
    <s v="CALI EXPRESS LTDA"/>
    <x v="0"/>
    <x v="1"/>
    <n v="3"/>
    <n v="1"/>
    <x v="1"/>
    <x v="1"/>
    <x v="1"/>
    <n v="1142229"/>
    <n v="2282450"/>
    <n v="644605543"/>
    <n v="564.34002551152173"/>
  </r>
  <r>
    <s v="CALI EXPRESS LTDA"/>
    <x v="0"/>
    <x v="1"/>
    <n v="3"/>
    <n v="3"/>
    <x v="1"/>
    <x v="1"/>
    <x v="1"/>
    <n v="1042044"/>
    <n v="2541841"/>
    <n v="588067055"/>
    <n v="564.33994629785309"/>
  </r>
  <r>
    <s v="CALI EXPRESS LTDA"/>
    <x v="0"/>
    <x v="2"/>
    <n v="4"/>
    <n v="2"/>
    <x v="1"/>
    <x v="1"/>
    <x v="1"/>
    <n v="994480"/>
    <n v="1988333"/>
    <n v="561821537"/>
    <n v="564.94000583219372"/>
  </r>
  <r>
    <s v="CALI EXPRESS LTDA"/>
    <x v="0"/>
    <x v="2"/>
    <n v="4"/>
    <n v="1"/>
    <x v="1"/>
    <x v="1"/>
    <x v="1"/>
    <n v="1123883"/>
    <n v="2247766"/>
    <n v="634926529"/>
    <n v="564.94005959695096"/>
  </r>
  <r>
    <s v="CALI EXPRESS LTDA"/>
    <x v="0"/>
    <x v="2"/>
    <n v="4"/>
    <n v="3"/>
    <x v="1"/>
    <x v="1"/>
    <x v="1"/>
    <n v="814710"/>
    <n v="1629420"/>
    <n v="460262308"/>
    <n v="564.94004983368313"/>
  </r>
  <r>
    <s v="CARGO ZONE ETC &amp; CIA. LTDA"/>
    <x v="0"/>
    <x v="0"/>
    <n v="2"/>
    <n v="1"/>
    <x v="0"/>
    <x v="3"/>
    <x v="4"/>
    <n v="1313"/>
    <n v="3071"/>
    <n v="15570617"/>
    <n v="11858.80959634425"/>
  </r>
  <r>
    <s v="CARGO ZONE ETC &amp; CIA. LTDA"/>
    <x v="0"/>
    <x v="0"/>
    <n v="2"/>
    <n v="2"/>
    <x v="0"/>
    <x v="3"/>
    <x v="4"/>
    <n v="1513"/>
    <n v="2495"/>
    <n v="13082532"/>
    <n v="8646.7495042961"/>
  </r>
  <r>
    <s v="CARGO ZONE ETC &amp; CIA. LTDA"/>
    <x v="0"/>
    <x v="0"/>
    <n v="2"/>
    <n v="3"/>
    <x v="0"/>
    <x v="3"/>
    <x v="4"/>
    <n v="1777"/>
    <n v="2283"/>
    <n v="14216413"/>
    <n v="8000.2324141812041"/>
  </r>
  <r>
    <s v="CARGO ZONE ETC &amp; CIA. LTDA"/>
    <x v="0"/>
    <x v="1"/>
    <n v="3"/>
    <n v="2"/>
    <x v="0"/>
    <x v="1"/>
    <x v="4"/>
    <n v="1166"/>
    <n v="1882"/>
    <n v="2235860"/>
    <n v="1917.5471698113208"/>
  </r>
  <r>
    <s v="CARGO ZONE ETC &amp; CIA. LTDA"/>
    <x v="0"/>
    <x v="1"/>
    <n v="3"/>
    <n v="1"/>
    <x v="0"/>
    <x v="1"/>
    <x v="4"/>
    <n v="1156"/>
    <n v="2000"/>
    <n v="1917325"/>
    <n v="1658.5856401384083"/>
  </r>
  <r>
    <s v="CARGO ZONE ETC &amp; CIA. LTDA"/>
    <x v="0"/>
    <x v="1"/>
    <n v="3"/>
    <n v="3"/>
    <x v="0"/>
    <x v="1"/>
    <x v="4"/>
    <n v="1213"/>
    <n v="1213"/>
    <n v="2109043"/>
    <n v="1738.6999175597691"/>
  </r>
  <r>
    <s v="CARGO ZONE ETC &amp; CIA. LTDA"/>
    <x v="0"/>
    <x v="1"/>
    <n v="3"/>
    <n v="1"/>
    <x v="0"/>
    <x v="2"/>
    <x v="4"/>
    <n v="304"/>
    <n v="643"/>
    <n v="10179289"/>
    <n v="33484.503289473687"/>
  </r>
  <r>
    <s v="CARGO ZONE ETC &amp; CIA. LTDA"/>
    <x v="0"/>
    <x v="1"/>
    <n v="3"/>
    <n v="2"/>
    <x v="0"/>
    <x v="2"/>
    <x v="4"/>
    <n v="1166"/>
    <n v="1882"/>
    <n v="10016593"/>
    <n v="8590.5600343053175"/>
  </r>
  <r>
    <s v="CARGO ZONE ETC &amp; CIA. LTDA"/>
    <x v="0"/>
    <x v="1"/>
    <n v="3"/>
    <n v="3"/>
    <x v="0"/>
    <x v="2"/>
    <x v="4"/>
    <n v="1213"/>
    <n v="1884"/>
    <n v="8108146"/>
    <n v="6684.3742786479806"/>
  </r>
  <r>
    <s v="CARGO ZONE ETC &amp; CIA. LTDA"/>
    <x v="0"/>
    <x v="1"/>
    <n v="3"/>
    <n v="3"/>
    <x v="0"/>
    <x v="0"/>
    <x v="4"/>
    <n v="11"/>
    <n v="25"/>
    <n v="1118284"/>
    <n v="101662.18181818182"/>
  </r>
  <r>
    <s v="CARGO ZONE ETC &amp; CIA. LTDA"/>
    <x v="0"/>
    <x v="1"/>
    <n v="3"/>
    <n v="2"/>
    <x v="0"/>
    <x v="0"/>
    <x v="4"/>
    <n v="11"/>
    <n v="27"/>
    <n v="1092039"/>
    <n v="99276.272727272721"/>
  </r>
  <r>
    <s v="CARGO ZONE ETC &amp; CIA. LTDA"/>
    <x v="0"/>
    <x v="1"/>
    <n v="3"/>
    <n v="1"/>
    <x v="0"/>
    <x v="0"/>
    <x v="4"/>
    <n v="10"/>
    <n v="14"/>
    <n v="739822"/>
    <n v="73982.2"/>
  </r>
  <r>
    <s v="CARVAJAL SOLUCIONES DE COMUNICACIONES SAS"/>
    <x v="0"/>
    <x v="0"/>
    <n v="2"/>
    <n v="1"/>
    <x v="1"/>
    <x v="1"/>
    <x v="0"/>
    <n v="933568.07"/>
    <n v="326748.83"/>
    <n v="527465961.82999998"/>
    <n v="565.00000244224293"/>
  </r>
  <r>
    <s v="CARVAJAL SOLUCIONES DE COMUNICACIONES SAS"/>
    <x v="0"/>
    <x v="0"/>
    <n v="2"/>
    <n v="2"/>
    <x v="1"/>
    <x v="1"/>
    <x v="0"/>
    <n v="845612.89"/>
    <n v="295964.51"/>
    <n v="477771284.13"/>
    <n v="565.000001513695"/>
  </r>
  <r>
    <s v="CARVAJAL SOLUCIONES DE COMUNICACIONES SAS"/>
    <x v="0"/>
    <x v="0"/>
    <n v="2"/>
    <n v="3"/>
    <x v="1"/>
    <x v="2"/>
    <x v="0"/>
    <n v="85046.32"/>
    <n v="29766.21"/>
    <n v="167626305.28"/>
    <n v="1971.0001006510333"/>
  </r>
  <r>
    <s v="CARVAJAL SOLUCIONES DE COMUNICACIONES SAS"/>
    <x v="0"/>
    <x v="0"/>
    <n v="2"/>
    <n v="2"/>
    <x v="1"/>
    <x v="2"/>
    <x v="0"/>
    <n v="168447.77"/>
    <n v="58956.72"/>
    <n v="332010553.38"/>
    <n v="1970.99999234184"/>
  </r>
  <r>
    <s v="CARVAJAL SOLUCIONES DE COMUNICACIONES SAS"/>
    <x v="0"/>
    <x v="0"/>
    <n v="2"/>
    <n v="3"/>
    <x v="1"/>
    <x v="1"/>
    <x v="0"/>
    <n v="1051878.67"/>
    <n v="368157.53"/>
    <n v="594311446.00999999"/>
    <n v="564.99999758527281"/>
  </r>
  <r>
    <s v="CARVAJAL SOLUCIONES DE COMUNICACIONES SAS"/>
    <x v="0"/>
    <x v="0"/>
    <n v="2"/>
    <n v="1"/>
    <x v="1"/>
    <x v="2"/>
    <x v="0"/>
    <n v="210267.65"/>
    <n v="73593.679999999993"/>
    <n v="414437541.44"/>
    <n v="1971.0000156467245"/>
  </r>
  <r>
    <s v="CARVAJAL SOLUCIONES DE COMUNICACIONES SAS"/>
    <x v="0"/>
    <x v="1"/>
    <n v="3"/>
    <n v="1"/>
    <x v="1"/>
    <x v="1"/>
    <x v="0"/>
    <n v="547289"/>
    <n v="323548.83"/>
    <n v="379908201.06"/>
    <n v="694.16378012348139"/>
  </r>
  <r>
    <s v="CARVAJAL SOLUCIONES DE COMUNICACIONES SAS"/>
    <x v="0"/>
    <x v="1"/>
    <n v="3"/>
    <n v="2"/>
    <x v="1"/>
    <x v="1"/>
    <x v="0"/>
    <n v="534882"/>
    <n v="274964.51"/>
    <n v="503047847.30000001"/>
    <n v="940.48378390000039"/>
  </r>
  <r>
    <s v="CARVAJAL SOLUCIONES DE COMUNICACIONES SAS"/>
    <x v="0"/>
    <x v="1"/>
    <n v="3"/>
    <n v="3"/>
    <x v="1"/>
    <x v="1"/>
    <x v="0"/>
    <n v="453773"/>
    <n v="215157.53"/>
    <n v="316563698.83999997"/>
    <n v="697.62568253289635"/>
  </r>
  <r>
    <s v="CARVAJAL SOLUCIONES DE COMUNICACIONES SAS"/>
    <x v="0"/>
    <x v="1"/>
    <n v="3"/>
    <n v="1"/>
    <x v="1"/>
    <x v="2"/>
    <x v="0"/>
    <n v="501286"/>
    <n v="303548.83"/>
    <n v="347974584.68000001"/>
    <n v="694.16378011753773"/>
  </r>
  <r>
    <s v="CARVAJAL SOLUCIONES DE COMUNICACIONES SAS"/>
    <x v="0"/>
    <x v="1"/>
    <n v="3"/>
    <n v="2"/>
    <x v="1"/>
    <x v="2"/>
    <x v="0"/>
    <n v="332101"/>
    <n v="274964.51"/>
    <n v="312335605.12"/>
    <n v="940.48378390911205"/>
  </r>
  <r>
    <s v="CARVAJAL SOLUCIONES DE COMUNICACIONES SAS"/>
    <x v="0"/>
    <x v="1"/>
    <n v="3"/>
    <n v="3"/>
    <x v="1"/>
    <x v="2"/>
    <x v="0"/>
    <n v="503362"/>
    <n v="265157.53000000003"/>
    <n v="351158258.81999999"/>
    <n v="697.6256825505302"/>
  </r>
  <r>
    <s v="CARVAJAL SOLUCIONES DE COMUNICACIONES SAS"/>
    <x v="0"/>
    <x v="2"/>
    <n v="4"/>
    <n v="1"/>
    <x v="1"/>
    <x v="1"/>
    <x v="0"/>
    <n v="490527"/>
    <n v="303548.83"/>
    <n v="344733738.81999999"/>
    <n v="702.78239285503139"/>
  </r>
  <r>
    <s v="CARVAJAL SOLUCIONES DE COMUNICACIONES SAS"/>
    <x v="0"/>
    <x v="2"/>
    <n v="4"/>
    <n v="2"/>
    <x v="1"/>
    <x v="1"/>
    <x v="0"/>
    <n v="528550"/>
    <n v="234964.51"/>
    <n v="411567751.92000002"/>
    <n v="778.67326065651309"/>
  </r>
  <r>
    <s v="CARVAJAL SOLUCIONES DE COMUNICACIONES SAS"/>
    <x v="0"/>
    <x v="2"/>
    <n v="4"/>
    <n v="3"/>
    <x v="1"/>
    <x v="1"/>
    <x v="0"/>
    <n v="541134"/>
    <n v="215157.53"/>
    <n v="490825661.83999997"/>
    <n v="907.03164436165525"/>
  </r>
  <r>
    <s v="CARVAJAL SOLUCIONES DE COMUNICACIONES SAS"/>
    <x v="0"/>
    <x v="2"/>
    <n v="4"/>
    <n v="1"/>
    <x v="1"/>
    <x v="2"/>
    <x v="0"/>
    <n v="529922"/>
    <n v="303548.83"/>
    <n v="372419851.18000001"/>
    <n v="702.78239284272024"/>
  </r>
  <r>
    <s v="CARVAJAL SOLUCIONES DE COMUNICACIONES SAS"/>
    <x v="0"/>
    <x v="2"/>
    <n v="4"/>
    <n v="2"/>
    <x v="1"/>
    <x v="2"/>
    <x v="0"/>
    <n v="491572"/>
    <n v="274964.51"/>
    <n v="382773972.07999998"/>
    <n v="778.67326064137092"/>
  </r>
  <r>
    <s v="CARVAJAL SOLUCIONES DE COMUNICACIONES SAS"/>
    <x v="0"/>
    <x v="2"/>
    <n v="4"/>
    <n v="3"/>
    <x v="1"/>
    <x v="2"/>
    <x v="0"/>
    <n v="471969"/>
    <n v="265157.53000000003"/>
    <n v="428090818.16000003"/>
    <n v="907.0316443664733"/>
  </r>
  <r>
    <s v="CENTAUROS MENSAJEROS S.A."/>
    <x v="0"/>
    <x v="0"/>
    <n v="2"/>
    <n v="1"/>
    <x v="0"/>
    <x v="2"/>
    <x v="1"/>
    <n v="92"/>
    <n v="6"/>
    <n v="151182"/>
    <n v="1643.2826086956522"/>
  </r>
  <r>
    <s v="CENTAUROS MENSAJEROS S.A."/>
    <x v="0"/>
    <x v="0"/>
    <n v="2"/>
    <n v="2"/>
    <x v="0"/>
    <x v="2"/>
    <x v="1"/>
    <n v="77"/>
    <n v="5"/>
    <n v="172186"/>
    <n v="2236.181818181818"/>
  </r>
  <r>
    <s v="CENTAUROS MENSAJEROS S.A."/>
    <x v="0"/>
    <x v="0"/>
    <n v="2"/>
    <n v="3"/>
    <x v="0"/>
    <x v="2"/>
    <x v="1"/>
    <n v="196"/>
    <n v="13"/>
    <n v="583634"/>
    <n v="2977.7244897959185"/>
  </r>
  <r>
    <s v="CENTAUROS MENSAJEROS S.A."/>
    <x v="0"/>
    <x v="0"/>
    <n v="2"/>
    <n v="1"/>
    <x v="0"/>
    <x v="2"/>
    <x v="2"/>
    <n v="241"/>
    <n v="16"/>
    <n v="537210"/>
    <n v="2229.0871369294605"/>
  </r>
  <r>
    <s v="CENTAUROS MENSAJEROS S.A."/>
    <x v="0"/>
    <x v="0"/>
    <n v="2"/>
    <n v="2"/>
    <x v="0"/>
    <x v="2"/>
    <x v="2"/>
    <n v="92"/>
    <n v="6"/>
    <n v="265363"/>
    <n v="2884.3804347826085"/>
  </r>
  <r>
    <s v="CENTAUROS MENSAJEROS S.A."/>
    <x v="0"/>
    <x v="0"/>
    <n v="2"/>
    <n v="3"/>
    <x v="0"/>
    <x v="2"/>
    <x v="2"/>
    <n v="139"/>
    <n v="9"/>
    <n v="113990"/>
    <n v="820.07194244604318"/>
  </r>
  <r>
    <s v="CENTAUROS MENSAJEROS S.A."/>
    <x v="0"/>
    <x v="0"/>
    <n v="2"/>
    <n v="1"/>
    <x v="0"/>
    <x v="2"/>
    <x v="3"/>
    <n v="288"/>
    <n v="19"/>
    <n v="246230"/>
    <n v="854.96527777777783"/>
  </r>
  <r>
    <s v="CENTAUROS MENSAJEROS S.A."/>
    <x v="0"/>
    <x v="0"/>
    <n v="2"/>
    <n v="2"/>
    <x v="0"/>
    <x v="2"/>
    <x v="3"/>
    <n v="287"/>
    <n v="19"/>
    <n v="536612"/>
    <n v="1869.7282229965156"/>
  </r>
  <r>
    <s v="CENTAUROS MENSAJEROS S.A."/>
    <x v="0"/>
    <x v="0"/>
    <n v="2"/>
    <n v="3"/>
    <x v="0"/>
    <x v="2"/>
    <x v="3"/>
    <n v="55"/>
    <n v="4"/>
    <n v="223630"/>
    <n v="4066"/>
  </r>
  <r>
    <s v="CENTAUROS MENSAJEROS S.A."/>
    <x v="0"/>
    <x v="0"/>
    <n v="2"/>
    <n v="1"/>
    <x v="0"/>
    <x v="2"/>
    <x v="4"/>
    <n v="89882"/>
    <n v="5992"/>
    <n v="74875218"/>
    <n v="833.03907345185905"/>
  </r>
  <r>
    <s v="CENTAUROS MENSAJEROS S.A."/>
    <x v="0"/>
    <x v="0"/>
    <n v="2"/>
    <n v="2"/>
    <x v="0"/>
    <x v="2"/>
    <x v="4"/>
    <n v="97057"/>
    <n v="6470"/>
    <n v="80015053"/>
    <n v="824.41300472917976"/>
  </r>
  <r>
    <s v="CENTAUROS MENSAJEROS S.A."/>
    <x v="0"/>
    <x v="0"/>
    <n v="2"/>
    <n v="3"/>
    <x v="0"/>
    <x v="2"/>
    <x v="4"/>
    <n v="95359"/>
    <n v="6357"/>
    <n v="78745194"/>
    <n v="825.77621409620485"/>
  </r>
  <r>
    <s v="CENTAUROS MENSAJEROS S.A."/>
    <x v="0"/>
    <x v="0"/>
    <n v="2"/>
    <n v="1"/>
    <x v="0"/>
    <x v="1"/>
    <x v="0"/>
    <n v="75"/>
    <n v="5"/>
    <n v="545750"/>
    <n v="7276.666666666667"/>
  </r>
  <r>
    <s v="CENTAUROS MENSAJEROS S.A."/>
    <x v="0"/>
    <x v="0"/>
    <n v="2"/>
    <n v="2"/>
    <x v="0"/>
    <x v="1"/>
    <x v="0"/>
    <n v="158"/>
    <n v="11"/>
    <n v="833388"/>
    <n v="5274.6075949367087"/>
  </r>
  <r>
    <s v="CENTAUROS MENSAJEROS S.A."/>
    <x v="0"/>
    <x v="0"/>
    <n v="2"/>
    <n v="3"/>
    <x v="0"/>
    <x v="1"/>
    <x v="0"/>
    <n v="119"/>
    <n v="8"/>
    <n v="580132"/>
    <n v="4875.0588235294117"/>
  </r>
  <r>
    <s v="CENTAUROS MENSAJEROS S.A."/>
    <x v="0"/>
    <x v="0"/>
    <n v="2"/>
    <n v="1"/>
    <x v="0"/>
    <x v="1"/>
    <x v="1"/>
    <n v="75"/>
    <n v="5"/>
    <n v="248111"/>
    <n v="3308.1466666666665"/>
  </r>
  <r>
    <s v="CENTAUROS MENSAJEROS S.A."/>
    <x v="0"/>
    <x v="0"/>
    <n v="2"/>
    <n v="2"/>
    <x v="0"/>
    <x v="1"/>
    <x v="1"/>
    <n v="138"/>
    <n v="9"/>
    <n v="602471"/>
    <n v="4365.731884057971"/>
  </r>
  <r>
    <s v="CENTAUROS MENSAJEROS S.A."/>
    <x v="0"/>
    <x v="0"/>
    <n v="2"/>
    <n v="3"/>
    <x v="0"/>
    <x v="1"/>
    <x v="1"/>
    <n v="93"/>
    <n v="6"/>
    <n v="357837"/>
    <n v="3847.7096774193546"/>
  </r>
  <r>
    <s v="CENTAUROS MENSAJEROS S.A."/>
    <x v="0"/>
    <x v="0"/>
    <n v="2"/>
    <n v="1"/>
    <x v="0"/>
    <x v="1"/>
    <x v="2"/>
    <n v="171"/>
    <n v="11"/>
    <n v="828555"/>
    <n v="4845.3508771929828"/>
  </r>
  <r>
    <s v="CENTAUROS MENSAJEROS S.A."/>
    <x v="0"/>
    <x v="0"/>
    <n v="2"/>
    <n v="2"/>
    <x v="0"/>
    <x v="1"/>
    <x v="2"/>
    <n v="82"/>
    <n v="5"/>
    <n v="429060"/>
    <n v="5232.4390243902435"/>
  </r>
  <r>
    <s v="CENTAUROS MENSAJEROS S.A."/>
    <x v="0"/>
    <x v="0"/>
    <n v="2"/>
    <n v="3"/>
    <x v="0"/>
    <x v="1"/>
    <x v="2"/>
    <n v="126"/>
    <n v="8"/>
    <n v="419847"/>
    <n v="3332.1190476190477"/>
  </r>
  <r>
    <s v="CENTAUROS MENSAJEROS S.A."/>
    <x v="0"/>
    <x v="0"/>
    <n v="2"/>
    <n v="1"/>
    <x v="0"/>
    <x v="1"/>
    <x v="3"/>
    <n v="237"/>
    <n v="16"/>
    <n v="528254"/>
    <n v="2228.9198312236285"/>
  </r>
  <r>
    <s v="CENTAUROS MENSAJEROS S.A."/>
    <x v="0"/>
    <x v="0"/>
    <n v="2"/>
    <n v="2"/>
    <x v="0"/>
    <x v="1"/>
    <x v="3"/>
    <n v="64"/>
    <n v="4"/>
    <n v="239680"/>
    <n v="3745"/>
  </r>
  <r>
    <s v="CENTAUROS MENSAJEROS S.A."/>
    <x v="0"/>
    <x v="0"/>
    <n v="2"/>
    <n v="3"/>
    <x v="0"/>
    <x v="1"/>
    <x v="3"/>
    <n v="66"/>
    <n v="4"/>
    <n v="89166"/>
    <n v="1351"/>
  </r>
  <r>
    <s v="CENTAUROS MENSAJEROS S.A."/>
    <x v="0"/>
    <x v="0"/>
    <n v="2"/>
    <n v="1"/>
    <x v="0"/>
    <x v="1"/>
    <x v="4"/>
    <n v="146241"/>
    <n v="9749"/>
    <n v="261009755"/>
    <n v="1784.7919188189358"/>
  </r>
  <r>
    <s v="CENTAUROS MENSAJEROS S.A."/>
    <x v="0"/>
    <x v="0"/>
    <n v="2"/>
    <n v="2"/>
    <x v="0"/>
    <x v="1"/>
    <x v="4"/>
    <n v="130673"/>
    <n v="8712"/>
    <n v="249291973"/>
    <n v="1907.7542644616715"/>
  </r>
  <r>
    <s v="CENTAUROS MENSAJEROS S.A."/>
    <x v="0"/>
    <x v="0"/>
    <n v="2"/>
    <n v="3"/>
    <x v="0"/>
    <x v="1"/>
    <x v="4"/>
    <n v="152106"/>
    <n v="10140"/>
    <n v="241460133"/>
    <n v="1587.4464715395843"/>
  </r>
  <r>
    <s v="CENTAUROS MENSAJEROS S.A."/>
    <x v="0"/>
    <x v="0"/>
    <n v="2"/>
    <n v="1"/>
    <x v="0"/>
    <x v="2"/>
    <x v="0"/>
    <n v="152"/>
    <n v="10"/>
    <n v="1220324"/>
    <n v="8028.4473684210525"/>
  </r>
  <r>
    <s v="CENTAUROS MENSAJEROS S.A."/>
    <x v="0"/>
    <x v="0"/>
    <n v="2"/>
    <n v="2"/>
    <x v="0"/>
    <x v="2"/>
    <x v="0"/>
    <n v="208"/>
    <n v="14"/>
    <n v="2480348"/>
    <n v="11924.75"/>
  </r>
  <r>
    <s v="CENTAUROS MENSAJEROS S.A."/>
    <x v="0"/>
    <x v="0"/>
    <n v="2"/>
    <n v="3"/>
    <x v="0"/>
    <x v="2"/>
    <x v="0"/>
    <n v="152"/>
    <n v="10"/>
    <n v="1153611"/>
    <n v="7589.5460526315792"/>
  </r>
  <r>
    <s v="CENTAUROS MENSAJEROS S.A."/>
    <x v="0"/>
    <x v="1"/>
    <n v="3"/>
    <n v="1"/>
    <x v="0"/>
    <x v="1"/>
    <x v="4"/>
    <n v="126234"/>
    <n v="8416"/>
    <n v="113760437"/>
    <n v="901.1869781516865"/>
  </r>
  <r>
    <s v="CENTAUROS MENSAJEROS S.A."/>
    <x v="0"/>
    <x v="1"/>
    <n v="3"/>
    <n v="2"/>
    <x v="0"/>
    <x v="1"/>
    <x v="4"/>
    <n v="125686"/>
    <n v="8379"/>
    <n v="107257984"/>
    <n v="853.3805197078434"/>
  </r>
  <r>
    <s v="CENTAUROS MENSAJEROS S.A."/>
    <x v="0"/>
    <x v="1"/>
    <n v="3"/>
    <n v="3"/>
    <x v="0"/>
    <x v="1"/>
    <x v="4"/>
    <n v="213619"/>
    <n v="14241"/>
    <n v="184826418"/>
    <n v="865.21525706982993"/>
  </r>
  <r>
    <s v="CENTAUROS MENSAJEROS S.A."/>
    <x v="0"/>
    <x v="1"/>
    <n v="3"/>
    <n v="1"/>
    <x v="0"/>
    <x v="2"/>
    <x v="0"/>
    <n v="169"/>
    <n v="11"/>
    <n v="1257460"/>
    <n v="7440.5917159763312"/>
  </r>
  <r>
    <s v="CENTAUROS MENSAJEROS S.A."/>
    <x v="0"/>
    <x v="1"/>
    <n v="3"/>
    <n v="2"/>
    <x v="0"/>
    <x v="2"/>
    <x v="0"/>
    <n v="306"/>
    <n v="20"/>
    <n v="1914041"/>
    <n v="6255.0359477124184"/>
  </r>
  <r>
    <s v="CENTAUROS MENSAJEROS S.A."/>
    <x v="0"/>
    <x v="1"/>
    <n v="3"/>
    <n v="3"/>
    <x v="0"/>
    <x v="2"/>
    <x v="0"/>
    <n v="180"/>
    <n v="12"/>
    <n v="1260776"/>
    <n v="7004.3111111111111"/>
  </r>
  <r>
    <s v="CENTAUROS MENSAJEROS S.A."/>
    <x v="0"/>
    <x v="1"/>
    <n v="3"/>
    <n v="1"/>
    <x v="0"/>
    <x v="2"/>
    <x v="1"/>
    <n v="179"/>
    <n v="12"/>
    <n v="510587"/>
    <n v="2852.441340782123"/>
  </r>
  <r>
    <s v="CENTAUROS MENSAJEROS S.A."/>
    <x v="0"/>
    <x v="1"/>
    <n v="3"/>
    <n v="2"/>
    <x v="0"/>
    <x v="2"/>
    <x v="1"/>
    <n v="220"/>
    <n v="15"/>
    <n v="888798"/>
    <n v="4039.9909090909091"/>
  </r>
  <r>
    <s v="CENTAUROS MENSAJEROS S.A."/>
    <x v="0"/>
    <x v="1"/>
    <n v="3"/>
    <n v="3"/>
    <x v="0"/>
    <x v="2"/>
    <x v="1"/>
    <n v="89"/>
    <n v="6"/>
    <n v="469710"/>
    <n v="5277.6404494382023"/>
  </r>
  <r>
    <s v="CENTAUROS MENSAJEROS S.A."/>
    <x v="0"/>
    <x v="1"/>
    <n v="3"/>
    <n v="1"/>
    <x v="0"/>
    <x v="2"/>
    <x v="2"/>
    <n v="353"/>
    <n v="24"/>
    <n v="1353157"/>
    <n v="3833.3059490084984"/>
  </r>
  <r>
    <s v="CENTAUROS MENSAJEROS S.A."/>
    <x v="0"/>
    <x v="1"/>
    <n v="3"/>
    <n v="2"/>
    <x v="0"/>
    <x v="2"/>
    <x v="2"/>
    <n v="326"/>
    <n v="22"/>
    <n v="1449588"/>
    <n v="4446.5889570552145"/>
  </r>
  <r>
    <s v="CENTAUROS MENSAJEROS S.A."/>
    <x v="0"/>
    <x v="1"/>
    <n v="3"/>
    <n v="1"/>
    <x v="0"/>
    <x v="2"/>
    <x v="3"/>
    <n v="280"/>
    <n v="19"/>
    <n v="842151"/>
    <n v="3007.6821428571429"/>
  </r>
  <r>
    <s v="CENTAUROS MENSAJEROS S.A."/>
    <x v="0"/>
    <x v="1"/>
    <n v="3"/>
    <n v="2"/>
    <x v="0"/>
    <x v="2"/>
    <x v="3"/>
    <n v="176"/>
    <n v="12"/>
    <n v="319597"/>
    <n v="1815.8920454545455"/>
  </r>
  <r>
    <s v="CENTAUROS MENSAJEROS S.A."/>
    <x v="0"/>
    <x v="1"/>
    <n v="3"/>
    <n v="3"/>
    <x v="0"/>
    <x v="2"/>
    <x v="3"/>
    <n v="402"/>
    <n v="27"/>
    <n v="632077"/>
    <n v="1572.3308457711444"/>
  </r>
  <r>
    <s v="CENTAUROS MENSAJEROS S.A."/>
    <x v="0"/>
    <x v="1"/>
    <n v="3"/>
    <n v="1"/>
    <x v="0"/>
    <x v="2"/>
    <x v="4"/>
    <n v="46608"/>
    <n v="3107"/>
    <n v="155411872"/>
    <n v="3334.4462753175421"/>
  </r>
  <r>
    <s v="CENTAUROS MENSAJEROS S.A."/>
    <x v="0"/>
    <x v="1"/>
    <n v="3"/>
    <n v="2"/>
    <x v="0"/>
    <x v="2"/>
    <x v="4"/>
    <n v="131246"/>
    <n v="8750"/>
    <n v="167624400"/>
    <n v="1277.1772092101855"/>
  </r>
  <r>
    <s v="CENTAUROS MENSAJEROS S.A."/>
    <x v="0"/>
    <x v="1"/>
    <n v="3"/>
    <n v="3"/>
    <x v="0"/>
    <x v="2"/>
    <x v="4"/>
    <n v="96038"/>
    <n v="6403"/>
    <n v="205867794"/>
    <n v="2143.6076761281993"/>
  </r>
  <r>
    <s v="CENTAUROS MENSAJEROS S.A."/>
    <x v="0"/>
    <x v="1"/>
    <n v="3"/>
    <n v="1"/>
    <x v="0"/>
    <x v="1"/>
    <x v="0"/>
    <n v="225"/>
    <n v="15"/>
    <n v="1435298"/>
    <n v="6379.1022222222218"/>
  </r>
  <r>
    <s v="CENTAUROS MENSAJEROS S.A."/>
    <x v="0"/>
    <x v="1"/>
    <n v="3"/>
    <n v="2"/>
    <x v="0"/>
    <x v="1"/>
    <x v="0"/>
    <n v="158"/>
    <n v="11"/>
    <n v="1099250"/>
    <n v="6957.2784810126586"/>
  </r>
  <r>
    <s v="CENTAUROS MENSAJEROS S.A."/>
    <x v="0"/>
    <x v="1"/>
    <n v="3"/>
    <n v="3"/>
    <x v="0"/>
    <x v="1"/>
    <x v="0"/>
    <n v="119"/>
    <n v="8"/>
    <n v="1646183"/>
    <n v="13833.470588235294"/>
  </r>
  <r>
    <s v="CENTAUROS MENSAJEROS S.A."/>
    <x v="0"/>
    <x v="1"/>
    <n v="3"/>
    <n v="1"/>
    <x v="0"/>
    <x v="1"/>
    <x v="1"/>
    <n v="37"/>
    <n v="2"/>
    <n v="77700"/>
    <n v="2100"/>
  </r>
  <r>
    <s v="CENTAUROS MENSAJEROS S.A."/>
    <x v="0"/>
    <x v="1"/>
    <n v="3"/>
    <n v="2"/>
    <x v="0"/>
    <x v="1"/>
    <x v="1"/>
    <n v="123"/>
    <n v="8"/>
    <n v="365627"/>
    <n v="2972.5772357723577"/>
  </r>
  <r>
    <s v="CENTAUROS MENSAJEROS S.A."/>
    <x v="0"/>
    <x v="1"/>
    <n v="3"/>
    <n v="3"/>
    <x v="0"/>
    <x v="1"/>
    <x v="1"/>
    <n v="51"/>
    <n v="3"/>
    <n v="233328"/>
    <n v="4575.0588235294117"/>
  </r>
  <r>
    <s v="CENTAUROS MENSAJEROS S.A."/>
    <x v="0"/>
    <x v="1"/>
    <n v="3"/>
    <n v="2"/>
    <x v="0"/>
    <x v="1"/>
    <x v="2"/>
    <n v="167"/>
    <n v="11"/>
    <n v="573884"/>
    <n v="3436.4311377245508"/>
  </r>
  <r>
    <s v="CENTAUROS MENSAJEROS S.A."/>
    <x v="0"/>
    <x v="1"/>
    <n v="3"/>
    <n v="3"/>
    <x v="0"/>
    <x v="1"/>
    <x v="2"/>
    <n v="44"/>
    <n v="3"/>
    <n v="169488"/>
    <n v="3852"/>
  </r>
  <r>
    <s v="CENTAUROS MENSAJEROS S.A."/>
    <x v="0"/>
    <x v="1"/>
    <n v="3"/>
    <n v="1"/>
    <x v="0"/>
    <x v="1"/>
    <x v="3"/>
    <n v="427"/>
    <n v="28"/>
    <n v="1402458"/>
    <n v="3284.4449648711943"/>
  </r>
  <r>
    <s v="CENTAUROS MENSAJEROS S.A."/>
    <x v="0"/>
    <x v="1"/>
    <n v="3"/>
    <n v="2"/>
    <x v="0"/>
    <x v="1"/>
    <x v="3"/>
    <n v="126"/>
    <n v="8"/>
    <n v="251198"/>
    <n v="1993.6349206349207"/>
  </r>
  <r>
    <s v="CENTAUROS MENSAJEROS S.A."/>
    <x v="0"/>
    <x v="1"/>
    <n v="3"/>
    <n v="3"/>
    <x v="0"/>
    <x v="1"/>
    <x v="3"/>
    <n v="129"/>
    <n v="9"/>
    <n v="1191708"/>
    <n v="9238.0465116279065"/>
  </r>
  <r>
    <s v="CENTAUROS MENSAJEROS S.A."/>
    <x v="0"/>
    <x v="2"/>
    <n v="4"/>
    <n v="1"/>
    <x v="0"/>
    <x v="1"/>
    <x v="0"/>
    <n v="131"/>
    <n v="9"/>
    <n v="730322"/>
    <n v="5574.9770992366412"/>
  </r>
  <r>
    <s v="CENTAUROS MENSAJEROS S.A."/>
    <x v="0"/>
    <x v="2"/>
    <n v="4"/>
    <n v="2"/>
    <x v="0"/>
    <x v="1"/>
    <x v="0"/>
    <n v="101"/>
    <n v="7"/>
    <n v="995804"/>
    <n v="9859.4455445544554"/>
  </r>
  <r>
    <s v="CENTAUROS MENSAJEROS S.A."/>
    <x v="0"/>
    <x v="2"/>
    <n v="4"/>
    <n v="3"/>
    <x v="0"/>
    <x v="1"/>
    <x v="0"/>
    <n v="160"/>
    <n v="11"/>
    <n v="82364007"/>
    <n v="514775.04375000001"/>
  </r>
  <r>
    <s v="CENTAUROS MENSAJEROS S.A."/>
    <x v="0"/>
    <x v="2"/>
    <n v="4"/>
    <n v="1"/>
    <x v="0"/>
    <x v="1"/>
    <x v="1"/>
    <n v="65"/>
    <n v="4"/>
    <n v="82530"/>
    <n v="1269.6923076923076"/>
  </r>
  <r>
    <s v="CENTAUROS MENSAJEROS S.A."/>
    <x v="0"/>
    <x v="2"/>
    <n v="4"/>
    <n v="2"/>
    <x v="0"/>
    <x v="1"/>
    <x v="2"/>
    <n v="139"/>
    <n v="9"/>
    <n v="770148"/>
    <n v="5540.6330935251799"/>
  </r>
  <r>
    <s v="CENTAUROS MENSAJEROS S.A."/>
    <x v="0"/>
    <x v="2"/>
    <n v="4"/>
    <n v="3"/>
    <x v="0"/>
    <x v="1"/>
    <x v="2"/>
    <n v="52"/>
    <n v="3"/>
    <n v="197600"/>
    <n v="3800"/>
  </r>
  <r>
    <s v="CENTAUROS MENSAJEROS S.A."/>
    <x v="0"/>
    <x v="2"/>
    <n v="4"/>
    <n v="1"/>
    <x v="0"/>
    <x v="1"/>
    <x v="3"/>
    <n v="114"/>
    <n v="8"/>
    <n v="106480"/>
    <n v="934.03508771929819"/>
  </r>
  <r>
    <s v="CENTAUROS MENSAJEROS S.A."/>
    <x v="0"/>
    <x v="2"/>
    <n v="4"/>
    <n v="1"/>
    <x v="0"/>
    <x v="1"/>
    <x v="4"/>
    <n v="192236"/>
    <n v="12816"/>
    <n v="177765509"/>
    <n v="924.72538442331302"/>
  </r>
  <r>
    <s v="CENTAUROS MENSAJEROS S.A."/>
    <x v="0"/>
    <x v="2"/>
    <n v="4"/>
    <n v="2"/>
    <x v="0"/>
    <x v="1"/>
    <x v="4"/>
    <n v="179443"/>
    <n v="11963"/>
    <n v="150550207"/>
    <n v="838.98623518331726"/>
  </r>
  <r>
    <s v="CENTAUROS MENSAJEROS S.A."/>
    <x v="0"/>
    <x v="2"/>
    <n v="4"/>
    <n v="3"/>
    <x v="0"/>
    <x v="1"/>
    <x v="4"/>
    <n v="200637"/>
    <n v="13376"/>
    <n v="179924887"/>
    <n v="896.76822819320466"/>
  </r>
  <r>
    <s v="CENTAUROS MENSAJEROS S.A."/>
    <x v="0"/>
    <x v="2"/>
    <n v="4"/>
    <n v="1"/>
    <x v="0"/>
    <x v="2"/>
    <x v="0"/>
    <n v="163"/>
    <n v="11"/>
    <n v="736710"/>
    <n v="4519.6932515337421"/>
  </r>
  <r>
    <s v="CENTAUROS MENSAJEROS S.A."/>
    <x v="0"/>
    <x v="2"/>
    <n v="4"/>
    <n v="2"/>
    <x v="0"/>
    <x v="2"/>
    <x v="0"/>
    <n v="124"/>
    <n v="8"/>
    <n v="1267658"/>
    <n v="10223.048387096775"/>
  </r>
  <r>
    <s v="CENTAUROS MENSAJEROS S.A."/>
    <x v="0"/>
    <x v="2"/>
    <n v="4"/>
    <n v="3"/>
    <x v="0"/>
    <x v="2"/>
    <x v="0"/>
    <n v="143"/>
    <n v="10"/>
    <n v="1646118"/>
    <n v="11511.314685314685"/>
  </r>
  <r>
    <s v="CENTAUROS MENSAJEROS S.A."/>
    <x v="0"/>
    <x v="2"/>
    <n v="4"/>
    <n v="1"/>
    <x v="0"/>
    <x v="2"/>
    <x v="1"/>
    <n v="61"/>
    <n v="4"/>
    <n v="211400"/>
    <n v="3465.5737704918033"/>
  </r>
  <r>
    <s v="CENTAUROS MENSAJEROS S.A."/>
    <x v="0"/>
    <x v="2"/>
    <n v="4"/>
    <n v="2"/>
    <x v="0"/>
    <x v="2"/>
    <x v="1"/>
    <n v="157"/>
    <n v="10"/>
    <n v="1103718"/>
    <n v="7030.0509554140126"/>
  </r>
  <r>
    <s v="CENTAUROS MENSAJEROS S.A."/>
    <x v="0"/>
    <x v="2"/>
    <n v="4"/>
    <n v="3"/>
    <x v="0"/>
    <x v="2"/>
    <x v="1"/>
    <n v="58"/>
    <n v="4"/>
    <n v="505508"/>
    <n v="8715.6551724137935"/>
  </r>
  <r>
    <s v="CENTAUROS MENSAJEROS S.A."/>
    <x v="0"/>
    <x v="2"/>
    <n v="4"/>
    <n v="1"/>
    <x v="0"/>
    <x v="2"/>
    <x v="2"/>
    <n v="219"/>
    <n v="15"/>
    <n v="892130"/>
    <n v="4073.6529680365297"/>
  </r>
  <r>
    <s v="CENTAUROS MENSAJEROS S.A."/>
    <x v="0"/>
    <x v="2"/>
    <n v="4"/>
    <n v="2"/>
    <x v="0"/>
    <x v="2"/>
    <x v="2"/>
    <n v="154"/>
    <n v="10"/>
    <n v="277950"/>
    <n v="1804.8701298701299"/>
  </r>
  <r>
    <s v="CENTAUROS MENSAJEROS S.A."/>
    <x v="0"/>
    <x v="2"/>
    <n v="4"/>
    <n v="3"/>
    <x v="0"/>
    <x v="2"/>
    <x v="2"/>
    <n v="179"/>
    <n v="12"/>
    <n v="568910"/>
    <n v="3178.2681564245809"/>
  </r>
  <r>
    <s v="CENTAUROS MENSAJEROS S.A."/>
    <x v="0"/>
    <x v="2"/>
    <n v="4"/>
    <n v="1"/>
    <x v="0"/>
    <x v="2"/>
    <x v="3"/>
    <n v="288"/>
    <n v="19"/>
    <n v="506709"/>
    <n v="1759.40625"/>
  </r>
  <r>
    <s v="CENTAUROS MENSAJEROS S.A."/>
    <x v="0"/>
    <x v="2"/>
    <n v="4"/>
    <n v="2"/>
    <x v="0"/>
    <x v="2"/>
    <x v="3"/>
    <n v="301"/>
    <n v="20"/>
    <n v="1066627"/>
    <n v="3543.611295681063"/>
  </r>
  <r>
    <s v="CENTAUROS MENSAJEROS S.A."/>
    <x v="0"/>
    <x v="2"/>
    <n v="4"/>
    <n v="3"/>
    <x v="0"/>
    <x v="2"/>
    <x v="3"/>
    <n v="115"/>
    <n v="8"/>
    <n v="80043"/>
    <n v="696.02608695652179"/>
  </r>
  <r>
    <s v="CENTAUROS MENSAJEROS S.A."/>
    <x v="0"/>
    <x v="2"/>
    <n v="4"/>
    <n v="1"/>
    <x v="0"/>
    <x v="2"/>
    <x v="4"/>
    <n v="94113"/>
    <n v="6274"/>
    <n v="165638161"/>
    <n v="1759.9923602477872"/>
  </r>
  <r>
    <s v="CENTAUROS MENSAJEROS S.A."/>
    <x v="0"/>
    <x v="2"/>
    <n v="4"/>
    <n v="2"/>
    <x v="0"/>
    <x v="2"/>
    <x v="4"/>
    <n v="100495"/>
    <n v="6700"/>
    <n v="171836322"/>
    <n v="1709.8992188666102"/>
  </r>
  <r>
    <s v="CENTAUROS MENSAJEROS S.A."/>
    <x v="0"/>
    <x v="2"/>
    <n v="4"/>
    <n v="3"/>
    <x v="0"/>
    <x v="2"/>
    <x v="4"/>
    <n v="92432"/>
    <n v="6162"/>
    <n v="158464675"/>
    <n v="1714.3919313657607"/>
  </r>
  <r>
    <s v="CERTIPOSTAL SAS"/>
    <x v="0"/>
    <x v="0"/>
    <n v="2"/>
    <n v="1"/>
    <x v="0"/>
    <x v="1"/>
    <x v="0"/>
    <n v="212454"/>
    <n v="210450"/>
    <n v="197967150"/>
    <n v="931.81182750148264"/>
  </r>
  <r>
    <s v="CERTIPOSTAL SAS"/>
    <x v="0"/>
    <x v="0"/>
    <n v="2"/>
    <n v="1"/>
    <x v="0"/>
    <x v="2"/>
    <x v="0"/>
    <n v="17094"/>
    <n v="16821"/>
    <n v="66829809"/>
    <n v="3909.5477360477362"/>
  </r>
  <r>
    <s v="CERTIPOSTAL SAS"/>
    <x v="0"/>
    <x v="0"/>
    <n v="2"/>
    <n v="2"/>
    <x v="0"/>
    <x v="1"/>
    <x v="0"/>
    <n v="197446"/>
    <n v="195842"/>
    <n v="154975551"/>
    <n v="784.9009400038492"/>
  </r>
  <r>
    <s v="CERTIPOSTAL SAS"/>
    <x v="0"/>
    <x v="0"/>
    <n v="2"/>
    <n v="2"/>
    <x v="0"/>
    <x v="2"/>
    <x v="0"/>
    <n v="25487"/>
    <n v="24945"/>
    <n v="89057619"/>
    <n v="3494.237022795935"/>
  </r>
  <r>
    <s v="CERTIPOSTAL SAS"/>
    <x v="0"/>
    <x v="0"/>
    <n v="2"/>
    <n v="3"/>
    <x v="0"/>
    <x v="1"/>
    <x v="0"/>
    <n v="135491"/>
    <n v="134322"/>
    <n v="112083893"/>
    <n v="827.24234820024947"/>
  </r>
  <r>
    <s v="CERTIPOSTAL SAS"/>
    <x v="0"/>
    <x v="0"/>
    <n v="2"/>
    <n v="3"/>
    <x v="0"/>
    <x v="2"/>
    <x v="0"/>
    <n v="26012"/>
    <n v="25803"/>
    <n v="103428615"/>
    <n v="3976.1884899277256"/>
  </r>
  <r>
    <s v="CERTIPOSTAL SAS"/>
    <x v="0"/>
    <x v="1"/>
    <n v="3"/>
    <n v="3"/>
    <x v="0"/>
    <x v="1"/>
    <x v="0"/>
    <n v="29748"/>
    <n v="139552"/>
    <n v="96433414"/>
    <n v="3241.6772219981176"/>
  </r>
  <r>
    <s v="CERTIPOSTAL SAS"/>
    <x v="0"/>
    <x v="1"/>
    <n v="3"/>
    <n v="3"/>
    <x v="0"/>
    <x v="2"/>
    <x v="0"/>
    <n v="109919"/>
    <n v="109749"/>
    <n v="182187920"/>
    <n v="1657.474322000746"/>
  </r>
  <r>
    <s v="CERTIPOSTAL SAS"/>
    <x v="0"/>
    <x v="1"/>
    <n v="3"/>
    <n v="2"/>
    <x v="0"/>
    <x v="2"/>
    <x v="0"/>
    <n v="25438"/>
    <n v="25233"/>
    <n v="88798152"/>
    <n v="3490.767827659407"/>
  </r>
  <r>
    <s v="CERTIPOSTAL SAS"/>
    <x v="0"/>
    <x v="1"/>
    <n v="3"/>
    <n v="2"/>
    <x v="0"/>
    <x v="1"/>
    <x v="0"/>
    <n v="104018"/>
    <n v="103843"/>
    <n v="133388086"/>
    <n v="1282.3558038031879"/>
  </r>
  <r>
    <s v="CERTIPOSTAL SAS"/>
    <x v="0"/>
    <x v="1"/>
    <n v="3"/>
    <n v="1"/>
    <x v="0"/>
    <x v="2"/>
    <x v="0"/>
    <n v="24739"/>
    <n v="24538"/>
    <n v="89931871"/>
    <n v="3635.2266057641782"/>
  </r>
  <r>
    <s v="CERTIPOSTAL SAS"/>
    <x v="0"/>
    <x v="1"/>
    <n v="3"/>
    <n v="1"/>
    <x v="0"/>
    <x v="1"/>
    <x v="0"/>
    <n v="64253"/>
    <n v="63865"/>
    <n v="87700556"/>
    <n v="1364.9254665151823"/>
  </r>
  <r>
    <s v="CERTIPOSTAL SAS"/>
    <x v="0"/>
    <x v="2"/>
    <n v="4"/>
    <n v="3"/>
    <x v="0"/>
    <x v="2"/>
    <x v="0"/>
    <n v="32113"/>
    <n v="31841"/>
    <n v="172797811"/>
    <n v="5380.9301840376174"/>
  </r>
  <r>
    <s v="CERTIPOSTAL SAS"/>
    <x v="0"/>
    <x v="2"/>
    <n v="4"/>
    <n v="3"/>
    <x v="0"/>
    <x v="1"/>
    <x v="0"/>
    <n v="215029"/>
    <n v="213405"/>
    <n v="211327804"/>
    <n v="982.78745657562467"/>
  </r>
  <r>
    <s v="CERTIPOSTAL SAS"/>
    <x v="0"/>
    <x v="2"/>
    <n v="4"/>
    <n v="2"/>
    <x v="0"/>
    <x v="2"/>
    <x v="0"/>
    <n v="20389"/>
    <n v="19425"/>
    <n v="97188514"/>
    <n v="4766.7131296287216"/>
  </r>
  <r>
    <s v="CERTIPOSTAL SAS"/>
    <x v="0"/>
    <x v="2"/>
    <n v="4"/>
    <n v="2"/>
    <x v="0"/>
    <x v="1"/>
    <x v="0"/>
    <n v="137402"/>
    <n v="135231"/>
    <n v="116215380"/>
    <n v="845.80559234945633"/>
  </r>
  <r>
    <s v="CERTIPOSTAL SAS"/>
    <x v="0"/>
    <x v="2"/>
    <n v="4"/>
    <n v="1"/>
    <x v="0"/>
    <x v="2"/>
    <x v="0"/>
    <n v="21849"/>
    <n v="21230"/>
    <n v="99601296"/>
    <n v="4558.6203487573803"/>
  </r>
  <r>
    <s v="CERTIPOSTAL SAS"/>
    <x v="0"/>
    <x v="2"/>
    <n v="4"/>
    <n v="1"/>
    <x v="0"/>
    <x v="1"/>
    <x v="0"/>
    <n v="98110"/>
    <n v="97942"/>
    <n v="139240824"/>
    <n v="1419.2317194985221"/>
  </r>
  <r>
    <s v="CES DEL LLANO Y ASOCIADOS SAS"/>
    <x v="0"/>
    <x v="0"/>
    <n v="2"/>
    <n v="1"/>
    <x v="1"/>
    <x v="1"/>
    <x v="0"/>
    <n v="557"/>
    <n v="557"/>
    <n v="375590.87"/>
    <n v="674.31035906642728"/>
  </r>
  <r>
    <s v="CES DEL LLANO Y ASOCIADOS SAS"/>
    <x v="0"/>
    <x v="0"/>
    <n v="2"/>
    <n v="1"/>
    <x v="1"/>
    <x v="2"/>
    <x v="0"/>
    <n v="557"/>
    <n v="557"/>
    <n v="571796"/>
    <n v="1026.5637342908437"/>
  </r>
  <r>
    <s v="CES DEL LLANO Y ASOCIADOS SAS"/>
    <x v="0"/>
    <x v="0"/>
    <n v="2"/>
    <n v="2"/>
    <x v="1"/>
    <x v="1"/>
    <x v="0"/>
    <n v="604"/>
    <n v="640"/>
    <n v="409984"/>
    <n v="678.78145695364242"/>
  </r>
  <r>
    <s v="CES DEL LLANO Y ASOCIADOS SAS"/>
    <x v="0"/>
    <x v="0"/>
    <n v="2"/>
    <n v="2"/>
    <x v="1"/>
    <x v="2"/>
    <x v="0"/>
    <n v="283"/>
    <n v="283"/>
    <n v="278524.87"/>
    <n v="984.18681978798588"/>
  </r>
  <r>
    <s v="CES DEL LLANO Y ASOCIADOS SAS"/>
    <x v="0"/>
    <x v="0"/>
    <n v="2"/>
    <n v="3"/>
    <x v="1"/>
    <x v="1"/>
    <x v="0"/>
    <n v="284"/>
    <n v="284"/>
    <n v="201006"/>
    <n v="707.76760563380287"/>
  </r>
  <r>
    <s v="CES DEL LLANO Y ASOCIADOS SAS"/>
    <x v="0"/>
    <x v="0"/>
    <n v="2"/>
    <n v="3"/>
    <x v="1"/>
    <x v="2"/>
    <x v="0"/>
    <n v="271"/>
    <n v="271"/>
    <n v="271922"/>
    <n v="1003.4022140221402"/>
  </r>
  <r>
    <s v="CES DEL LLANO Y ASOCIADOS SAS"/>
    <x v="0"/>
    <x v="1"/>
    <n v="3"/>
    <n v="1"/>
    <x v="1"/>
    <x v="1"/>
    <x v="0"/>
    <n v="912"/>
    <n v="912"/>
    <n v="248916"/>
    <n v="272.93421052631578"/>
  </r>
  <r>
    <s v="CES DEL LLANO Y ASOCIADOS SAS"/>
    <x v="0"/>
    <x v="1"/>
    <n v="3"/>
    <n v="3"/>
    <x v="1"/>
    <x v="2"/>
    <x v="0"/>
    <n v="276"/>
    <n v="276"/>
    <n v="248479"/>
    <n v="900.286231884058"/>
  </r>
  <r>
    <s v="CES DEL LLANO Y ASOCIADOS SAS"/>
    <x v="0"/>
    <x v="1"/>
    <n v="3"/>
    <n v="3"/>
    <x v="1"/>
    <x v="1"/>
    <x v="0"/>
    <n v="306"/>
    <n v="306"/>
    <n v="283799"/>
    <n v="927.44771241830063"/>
  </r>
  <r>
    <s v="CES DEL LLANO Y ASOCIADOS SAS"/>
    <x v="0"/>
    <x v="1"/>
    <n v="3"/>
    <n v="2"/>
    <x v="1"/>
    <x v="2"/>
    <x v="0"/>
    <n v="255"/>
    <n v="255"/>
    <n v="25675"/>
    <n v="100.68627450980392"/>
  </r>
  <r>
    <s v="CES DEL LLANO Y ASOCIADOS SAS"/>
    <x v="0"/>
    <x v="1"/>
    <n v="3"/>
    <n v="2"/>
    <x v="1"/>
    <x v="1"/>
    <x v="0"/>
    <n v="509"/>
    <n v="509"/>
    <n v="318377"/>
    <n v="625.49508840864439"/>
  </r>
  <r>
    <s v="CES DEL LLANO Y ASOCIADOS SAS"/>
    <x v="0"/>
    <x v="1"/>
    <n v="3"/>
    <n v="1"/>
    <x v="1"/>
    <x v="2"/>
    <x v="0"/>
    <n v="273"/>
    <n v="273"/>
    <n v="260178"/>
    <n v="953.03296703296701"/>
  </r>
  <r>
    <s v="CES DEL LLANO Y ASOCIADOS SAS"/>
    <x v="0"/>
    <x v="2"/>
    <n v="4"/>
    <n v="3"/>
    <x v="1"/>
    <x v="1"/>
    <x v="0"/>
    <n v="295"/>
    <n v="295"/>
    <n v="327931"/>
    <n v="1111.6305084745763"/>
  </r>
  <r>
    <s v="CES DEL LLANO Y ASOCIADOS SAS"/>
    <x v="0"/>
    <x v="2"/>
    <n v="4"/>
    <n v="2"/>
    <x v="1"/>
    <x v="2"/>
    <x v="0"/>
    <n v="280"/>
    <n v="280"/>
    <n v="133333"/>
    <n v="476.18928571428569"/>
  </r>
  <r>
    <s v="CES DEL LLANO Y ASOCIADOS SAS"/>
    <x v="0"/>
    <x v="2"/>
    <n v="4"/>
    <n v="2"/>
    <x v="1"/>
    <x v="1"/>
    <x v="0"/>
    <n v="348"/>
    <n v="348"/>
    <n v="327931"/>
    <n v="942.330459770115"/>
  </r>
  <r>
    <s v="CES DEL LLANO Y ASOCIADOS SAS"/>
    <x v="0"/>
    <x v="2"/>
    <n v="4"/>
    <n v="1"/>
    <x v="1"/>
    <x v="2"/>
    <x v="0"/>
    <n v="265"/>
    <n v="265"/>
    <n v="133333"/>
    <n v="503.14339622641512"/>
  </r>
  <r>
    <s v="CES DEL LLANO Y ASOCIADOS SAS"/>
    <x v="0"/>
    <x v="2"/>
    <n v="4"/>
    <n v="1"/>
    <x v="1"/>
    <x v="1"/>
    <x v="0"/>
    <n v="522"/>
    <n v="522"/>
    <n v="327931"/>
    <n v="628.22030651340992"/>
  </r>
  <r>
    <s v="CES DEL LLANO Y ASOCIADOS SAS"/>
    <x v="0"/>
    <x v="2"/>
    <n v="4"/>
    <n v="3"/>
    <x v="1"/>
    <x v="2"/>
    <x v="0"/>
    <n v="283"/>
    <n v="283"/>
    <n v="133333"/>
    <n v="471.14134275618375"/>
  </r>
  <r>
    <s v="CLICK MAIL S.A."/>
    <x v="0"/>
    <x v="0"/>
    <n v="2"/>
    <n v="3"/>
    <x v="0"/>
    <x v="3"/>
    <x v="0"/>
    <n v="8"/>
    <n v="8"/>
    <n v="468953"/>
    <n v="58619.125"/>
  </r>
  <r>
    <s v="CLICK MAIL S.A."/>
    <x v="0"/>
    <x v="0"/>
    <n v="2"/>
    <n v="3"/>
    <x v="0"/>
    <x v="3"/>
    <x v="1"/>
    <n v="29"/>
    <n v="58"/>
    <n v="961926"/>
    <n v="33169.862068965514"/>
  </r>
  <r>
    <s v="CLICK MAIL S.A."/>
    <x v="0"/>
    <x v="0"/>
    <n v="2"/>
    <n v="3"/>
    <x v="0"/>
    <x v="3"/>
    <x v="2"/>
    <n v="15"/>
    <n v="45"/>
    <n v="972390"/>
    <n v="64826"/>
  </r>
  <r>
    <s v="CLICK MAIL S.A."/>
    <x v="0"/>
    <x v="0"/>
    <n v="2"/>
    <n v="3"/>
    <x v="0"/>
    <x v="3"/>
    <x v="3"/>
    <n v="15"/>
    <n v="60"/>
    <n v="1172662"/>
    <n v="78177.46666666666"/>
  </r>
  <r>
    <s v="CLICK MAIL S.A."/>
    <x v="0"/>
    <x v="0"/>
    <n v="2"/>
    <n v="3"/>
    <x v="0"/>
    <x v="3"/>
    <x v="4"/>
    <n v="5"/>
    <n v="25"/>
    <n v="424137"/>
    <n v="84827.4"/>
  </r>
  <r>
    <s v="CLICK MAIL S.A."/>
    <x v="0"/>
    <x v="0"/>
    <n v="2"/>
    <n v="3"/>
    <x v="0"/>
    <x v="0"/>
    <x v="0"/>
    <n v="1"/>
    <n v="1"/>
    <n v="250010"/>
    <n v="250010"/>
  </r>
  <r>
    <s v="CLICK MAIL S.A."/>
    <x v="0"/>
    <x v="0"/>
    <n v="2"/>
    <n v="1"/>
    <x v="0"/>
    <x v="3"/>
    <x v="0"/>
    <n v="15"/>
    <n v="15"/>
    <n v="930543"/>
    <n v="62036.2"/>
  </r>
  <r>
    <s v="CLICK MAIL S.A."/>
    <x v="0"/>
    <x v="0"/>
    <n v="2"/>
    <n v="1"/>
    <x v="0"/>
    <x v="3"/>
    <x v="1"/>
    <n v="13"/>
    <n v="26"/>
    <n v="652646"/>
    <n v="50203.538461538461"/>
  </r>
  <r>
    <s v="CLICK MAIL S.A."/>
    <x v="0"/>
    <x v="0"/>
    <n v="2"/>
    <n v="1"/>
    <x v="0"/>
    <x v="3"/>
    <x v="2"/>
    <n v="11"/>
    <n v="33"/>
    <n v="574566"/>
    <n v="52233.272727272728"/>
  </r>
  <r>
    <s v="CLICK MAIL S.A."/>
    <x v="0"/>
    <x v="0"/>
    <n v="2"/>
    <n v="1"/>
    <x v="0"/>
    <x v="3"/>
    <x v="3"/>
    <n v="4"/>
    <n v="16"/>
    <n v="258724"/>
    <n v="64681"/>
  </r>
  <r>
    <s v="CLICK MAIL S.A."/>
    <x v="0"/>
    <x v="0"/>
    <n v="2"/>
    <n v="1"/>
    <x v="0"/>
    <x v="3"/>
    <x v="4"/>
    <n v="8"/>
    <n v="40"/>
    <n v="605636"/>
    <n v="75704.5"/>
  </r>
  <r>
    <s v="CLICK MAIL S.A."/>
    <x v="0"/>
    <x v="0"/>
    <n v="2"/>
    <n v="1"/>
    <x v="0"/>
    <x v="0"/>
    <x v="0"/>
    <n v="1"/>
    <n v="1"/>
    <n v="86079"/>
    <n v="86079"/>
  </r>
  <r>
    <s v="CLICK MAIL S.A."/>
    <x v="0"/>
    <x v="0"/>
    <n v="2"/>
    <n v="2"/>
    <x v="0"/>
    <x v="3"/>
    <x v="0"/>
    <n v="19"/>
    <n v="19"/>
    <n v="1179888"/>
    <n v="62099.368421052633"/>
  </r>
  <r>
    <s v="CLICK MAIL S.A."/>
    <x v="0"/>
    <x v="0"/>
    <n v="2"/>
    <n v="2"/>
    <x v="0"/>
    <x v="3"/>
    <x v="1"/>
    <n v="14"/>
    <n v="28"/>
    <n v="776935"/>
    <n v="55495.357142857145"/>
  </r>
  <r>
    <s v="CLICK MAIL S.A."/>
    <x v="0"/>
    <x v="0"/>
    <n v="2"/>
    <n v="2"/>
    <x v="0"/>
    <x v="3"/>
    <x v="2"/>
    <n v="11"/>
    <n v="33"/>
    <n v="649669"/>
    <n v="59060.818181818184"/>
  </r>
  <r>
    <s v="CLICK MAIL S.A."/>
    <x v="0"/>
    <x v="0"/>
    <n v="2"/>
    <n v="2"/>
    <x v="0"/>
    <x v="3"/>
    <x v="3"/>
    <n v="3"/>
    <n v="12"/>
    <n v="203796"/>
    <n v="67932"/>
  </r>
  <r>
    <s v="CLICK MAIL S.A."/>
    <x v="0"/>
    <x v="0"/>
    <n v="2"/>
    <n v="2"/>
    <x v="0"/>
    <x v="3"/>
    <x v="4"/>
    <n v="4"/>
    <n v="20"/>
    <n v="329487"/>
    <n v="82371.75"/>
  </r>
  <r>
    <s v="CLICK MAIL S.A."/>
    <x v="0"/>
    <x v="1"/>
    <n v="3"/>
    <n v="2"/>
    <x v="0"/>
    <x v="3"/>
    <x v="1"/>
    <n v="10"/>
    <n v="20"/>
    <n v="653268"/>
    <n v="65326.8"/>
  </r>
  <r>
    <s v="CLICK MAIL S.A."/>
    <x v="0"/>
    <x v="1"/>
    <n v="3"/>
    <n v="2"/>
    <x v="0"/>
    <x v="3"/>
    <x v="2"/>
    <n v="13"/>
    <n v="39"/>
    <n v="645718"/>
    <n v="49670.615384615383"/>
  </r>
  <r>
    <s v="CLICK MAIL S.A."/>
    <x v="0"/>
    <x v="1"/>
    <n v="3"/>
    <n v="1"/>
    <x v="0"/>
    <x v="0"/>
    <x v="4"/>
    <n v="1"/>
    <n v="5"/>
    <n v="396312"/>
    <n v="396312"/>
  </r>
  <r>
    <s v="CLICK MAIL S.A."/>
    <x v="0"/>
    <x v="1"/>
    <n v="3"/>
    <n v="1"/>
    <x v="0"/>
    <x v="0"/>
    <x v="3"/>
    <n v="1"/>
    <n v="4"/>
    <n v="386794"/>
    <n v="386794"/>
  </r>
  <r>
    <s v="CLICK MAIL S.A."/>
    <x v="0"/>
    <x v="1"/>
    <n v="3"/>
    <n v="1"/>
    <x v="0"/>
    <x v="0"/>
    <x v="2"/>
    <n v="1"/>
    <n v="3"/>
    <n v="90587"/>
    <n v="90587"/>
  </r>
  <r>
    <s v="CLICK MAIL S.A."/>
    <x v="0"/>
    <x v="1"/>
    <n v="3"/>
    <n v="1"/>
    <x v="0"/>
    <x v="0"/>
    <x v="1"/>
    <n v="1"/>
    <n v="2"/>
    <n v="91617"/>
    <n v="91617"/>
  </r>
  <r>
    <s v="CLICK MAIL S.A."/>
    <x v="0"/>
    <x v="1"/>
    <n v="3"/>
    <n v="1"/>
    <x v="0"/>
    <x v="3"/>
    <x v="4"/>
    <n v="9"/>
    <n v="45"/>
    <n v="819715"/>
    <n v="91079.444444444438"/>
  </r>
  <r>
    <s v="CLICK MAIL S.A."/>
    <x v="0"/>
    <x v="1"/>
    <n v="3"/>
    <n v="1"/>
    <x v="0"/>
    <x v="3"/>
    <x v="3"/>
    <n v="6"/>
    <n v="24"/>
    <n v="344955"/>
    <n v="57492.5"/>
  </r>
  <r>
    <s v="CLICK MAIL S.A."/>
    <x v="0"/>
    <x v="1"/>
    <n v="3"/>
    <n v="1"/>
    <x v="0"/>
    <x v="3"/>
    <x v="2"/>
    <n v="7"/>
    <n v="21"/>
    <n v="442688"/>
    <n v="63241.142857142855"/>
  </r>
  <r>
    <s v="CLICK MAIL S.A."/>
    <x v="0"/>
    <x v="1"/>
    <n v="3"/>
    <n v="1"/>
    <x v="0"/>
    <x v="3"/>
    <x v="1"/>
    <n v="11"/>
    <n v="22"/>
    <n v="1035163"/>
    <n v="94105.727272727279"/>
  </r>
  <r>
    <s v="CLICK MAIL S.A."/>
    <x v="0"/>
    <x v="1"/>
    <n v="3"/>
    <n v="1"/>
    <x v="0"/>
    <x v="3"/>
    <x v="0"/>
    <n v="10"/>
    <n v="10"/>
    <n v="492125"/>
    <n v="49212.5"/>
  </r>
  <r>
    <s v="CLICK MAIL S.A."/>
    <x v="0"/>
    <x v="1"/>
    <n v="3"/>
    <n v="3"/>
    <x v="0"/>
    <x v="0"/>
    <x v="2"/>
    <n v="1"/>
    <n v="3"/>
    <n v="210500"/>
    <n v="210500"/>
  </r>
  <r>
    <s v="CLICK MAIL S.A."/>
    <x v="0"/>
    <x v="1"/>
    <n v="3"/>
    <n v="3"/>
    <x v="0"/>
    <x v="3"/>
    <x v="4"/>
    <n v="11"/>
    <n v="55"/>
    <n v="852016"/>
    <n v="77456"/>
  </r>
  <r>
    <s v="CLICK MAIL S.A."/>
    <x v="0"/>
    <x v="1"/>
    <n v="3"/>
    <n v="3"/>
    <x v="0"/>
    <x v="3"/>
    <x v="3"/>
    <n v="5"/>
    <n v="20"/>
    <n v="375568"/>
    <n v="75113.600000000006"/>
  </r>
  <r>
    <s v="CLICK MAIL S.A."/>
    <x v="0"/>
    <x v="1"/>
    <n v="3"/>
    <n v="3"/>
    <x v="0"/>
    <x v="3"/>
    <x v="2"/>
    <n v="5"/>
    <n v="15"/>
    <n v="284305"/>
    <n v="56861"/>
  </r>
  <r>
    <s v="CLICK MAIL S.A."/>
    <x v="0"/>
    <x v="1"/>
    <n v="3"/>
    <n v="3"/>
    <x v="0"/>
    <x v="3"/>
    <x v="1"/>
    <n v="6"/>
    <n v="12"/>
    <n v="646930"/>
    <n v="107821.66666666667"/>
  </r>
  <r>
    <s v="CLICK MAIL S.A."/>
    <x v="0"/>
    <x v="1"/>
    <n v="3"/>
    <n v="3"/>
    <x v="0"/>
    <x v="3"/>
    <x v="0"/>
    <n v="8"/>
    <n v="8"/>
    <n v="598309"/>
    <n v="74788.625"/>
  </r>
  <r>
    <s v="CLICK MAIL S.A."/>
    <x v="0"/>
    <x v="1"/>
    <n v="3"/>
    <n v="2"/>
    <x v="0"/>
    <x v="3"/>
    <x v="4"/>
    <n v="5"/>
    <n v="25"/>
    <n v="352873"/>
    <n v="70574.600000000006"/>
  </r>
  <r>
    <s v="CLICK MAIL S.A."/>
    <x v="0"/>
    <x v="1"/>
    <n v="3"/>
    <n v="2"/>
    <x v="0"/>
    <x v="3"/>
    <x v="3"/>
    <n v="12"/>
    <n v="48"/>
    <n v="833810"/>
    <n v="69484.166666666672"/>
  </r>
  <r>
    <s v="CLICK MAIL S.A."/>
    <x v="0"/>
    <x v="1"/>
    <n v="3"/>
    <n v="2"/>
    <x v="0"/>
    <x v="3"/>
    <x v="0"/>
    <n v="7"/>
    <n v="7"/>
    <n v="416843"/>
    <n v="59549"/>
  </r>
  <r>
    <s v="CLICK MAIL S.A."/>
    <x v="0"/>
    <x v="2"/>
    <n v="4"/>
    <n v="1"/>
    <x v="0"/>
    <x v="0"/>
    <x v="2"/>
    <n v="1"/>
    <n v="3"/>
    <n v="210731"/>
    <n v="210731"/>
  </r>
  <r>
    <s v="CLICK MAIL S.A."/>
    <x v="0"/>
    <x v="2"/>
    <n v="4"/>
    <n v="1"/>
    <x v="0"/>
    <x v="0"/>
    <x v="0"/>
    <n v="2"/>
    <n v="2"/>
    <n v="188570"/>
    <n v="94285"/>
  </r>
  <r>
    <s v="CLICK MAIL S.A."/>
    <x v="0"/>
    <x v="2"/>
    <n v="4"/>
    <n v="1"/>
    <x v="0"/>
    <x v="3"/>
    <x v="4"/>
    <n v="7"/>
    <n v="35"/>
    <n v="496228"/>
    <n v="70889.71428571429"/>
  </r>
  <r>
    <s v="CLICK MAIL S.A."/>
    <x v="0"/>
    <x v="2"/>
    <n v="4"/>
    <n v="1"/>
    <x v="0"/>
    <x v="3"/>
    <x v="3"/>
    <n v="14"/>
    <n v="56"/>
    <n v="1387274"/>
    <n v="99091"/>
  </r>
  <r>
    <s v="CLICK MAIL S.A."/>
    <x v="0"/>
    <x v="2"/>
    <n v="4"/>
    <n v="1"/>
    <x v="0"/>
    <x v="3"/>
    <x v="2"/>
    <n v="10"/>
    <n v="30"/>
    <n v="495731"/>
    <n v="49573.1"/>
  </r>
  <r>
    <s v="CLICK MAIL S.A."/>
    <x v="0"/>
    <x v="2"/>
    <n v="4"/>
    <n v="1"/>
    <x v="0"/>
    <x v="3"/>
    <x v="1"/>
    <n v="14"/>
    <n v="28"/>
    <n v="737572"/>
    <n v="52683.714285714283"/>
  </r>
  <r>
    <s v="CLICK MAIL S.A."/>
    <x v="0"/>
    <x v="2"/>
    <n v="4"/>
    <n v="1"/>
    <x v="0"/>
    <x v="3"/>
    <x v="0"/>
    <n v="20"/>
    <n v="20"/>
    <n v="1378839"/>
    <n v="68941.95"/>
  </r>
  <r>
    <s v="CLICK MAIL S.A."/>
    <x v="0"/>
    <x v="2"/>
    <n v="4"/>
    <n v="3"/>
    <x v="0"/>
    <x v="0"/>
    <x v="1"/>
    <n v="1"/>
    <n v="2"/>
    <n v="253800"/>
    <n v="253800"/>
  </r>
  <r>
    <s v="CLICK MAIL S.A."/>
    <x v="0"/>
    <x v="2"/>
    <n v="4"/>
    <n v="3"/>
    <x v="0"/>
    <x v="3"/>
    <x v="4"/>
    <n v="18"/>
    <n v="90"/>
    <n v="1350250"/>
    <n v="75013.888888888891"/>
  </r>
  <r>
    <s v="CLICK MAIL S.A."/>
    <x v="0"/>
    <x v="2"/>
    <n v="4"/>
    <n v="3"/>
    <x v="0"/>
    <x v="3"/>
    <x v="3"/>
    <n v="10"/>
    <n v="40"/>
    <n v="746060"/>
    <n v="74606"/>
  </r>
  <r>
    <s v="CLICK MAIL S.A."/>
    <x v="0"/>
    <x v="2"/>
    <n v="4"/>
    <n v="3"/>
    <x v="0"/>
    <x v="3"/>
    <x v="2"/>
    <n v="17"/>
    <n v="51"/>
    <n v="1277180"/>
    <n v="75128.23529411765"/>
  </r>
  <r>
    <s v="CLICK MAIL S.A."/>
    <x v="0"/>
    <x v="2"/>
    <n v="4"/>
    <n v="3"/>
    <x v="0"/>
    <x v="3"/>
    <x v="1"/>
    <n v="16"/>
    <n v="32"/>
    <n v="1489003"/>
    <n v="93062.6875"/>
  </r>
  <r>
    <s v="CLICK MAIL S.A."/>
    <x v="0"/>
    <x v="2"/>
    <n v="4"/>
    <n v="3"/>
    <x v="0"/>
    <x v="3"/>
    <x v="0"/>
    <n v="20"/>
    <n v="20"/>
    <n v="1152917"/>
    <n v="57645.85"/>
  </r>
  <r>
    <s v="CLICK MAIL S.A."/>
    <x v="0"/>
    <x v="2"/>
    <n v="4"/>
    <n v="2"/>
    <x v="0"/>
    <x v="3"/>
    <x v="4"/>
    <n v="10"/>
    <n v="50"/>
    <n v="779743"/>
    <n v="77974.3"/>
  </r>
  <r>
    <s v="CLICK MAIL S.A."/>
    <x v="0"/>
    <x v="2"/>
    <n v="4"/>
    <n v="2"/>
    <x v="0"/>
    <x v="3"/>
    <x v="3"/>
    <n v="6"/>
    <n v="24"/>
    <n v="456514"/>
    <n v="76085.666666666672"/>
  </r>
  <r>
    <s v="CLICK MAIL S.A."/>
    <x v="0"/>
    <x v="2"/>
    <n v="4"/>
    <n v="2"/>
    <x v="0"/>
    <x v="3"/>
    <x v="2"/>
    <n v="9"/>
    <n v="27"/>
    <n v="726520"/>
    <n v="80724.444444444438"/>
  </r>
  <r>
    <s v="CLICK MAIL S.A."/>
    <x v="0"/>
    <x v="2"/>
    <n v="4"/>
    <n v="2"/>
    <x v="0"/>
    <x v="3"/>
    <x v="1"/>
    <n v="10"/>
    <n v="20"/>
    <n v="824987"/>
    <n v="82498.7"/>
  </r>
  <r>
    <s v="CLICK MAIL S.A."/>
    <x v="0"/>
    <x v="2"/>
    <n v="4"/>
    <n v="2"/>
    <x v="0"/>
    <x v="3"/>
    <x v="0"/>
    <n v="15"/>
    <n v="15"/>
    <n v="1025043"/>
    <n v="68336.2"/>
  </r>
  <r>
    <s v="CLICK MAIL S.A."/>
    <x v="0"/>
    <x v="2"/>
    <n v="4"/>
    <n v="1"/>
    <x v="0"/>
    <x v="0"/>
    <x v="3"/>
    <n v="1"/>
    <n v="4"/>
    <n v="400000"/>
    <n v="400000"/>
  </r>
  <r>
    <s v="COLENTREGA S.A."/>
    <x v="0"/>
    <x v="0"/>
    <n v="2"/>
    <n v="3"/>
    <x v="1"/>
    <x v="1"/>
    <x v="0"/>
    <n v="60607"/>
    <n v="18257.43"/>
    <n v="56270626"/>
    <n v="928.45093801046085"/>
  </r>
  <r>
    <s v="COLENTREGA S.A."/>
    <x v="0"/>
    <x v="0"/>
    <n v="2"/>
    <n v="2"/>
    <x v="1"/>
    <x v="2"/>
    <x v="0"/>
    <n v="12627"/>
    <n v="3803.8"/>
    <n v="13876326"/>
    <n v="1098.9408410548824"/>
  </r>
  <r>
    <s v="COLENTREGA S.A."/>
    <x v="0"/>
    <x v="0"/>
    <n v="2"/>
    <n v="2"/>
    <x v="1"/>
    <x v="1"/>
    <x v="0"/>
    <n v="42786"/>
    <n v="12888.98"/>
    <n v="49897347"/>
    <n v="1166.20733417473"/>
  </r>
  <r>
    <s v="COLENTREGA S.A."/>
    <x v="0"/>
    <x v="0"/>
    <n v="2"/>
    <n v="1"/>
    <x v="1"/>
    <x v="2"/>
    <x v="0"/>
    <n v="17969"/>
    <n v="5413.04"/>
    <n v="19274302"/>
    <n v="1072.6418832433635"/>
  </r>
  <r>
    <s v="COLENTREGA S.A."/>
    <x v="0"/>
    <x v="0"/>
    <n v="2"/>
    <n v="1"/>
    <x v="1"/>
    <x v="1"/>
    <x v="0"/>
    <n v="64892"/>
    <n v="19548.259999999998"/>
    <n v="57040019"/>
    <n v="878.99924489921716"/>
  </r>
  <r>
    <s v="COLENTREGA S.A."/>
    <x v="0"/>
    <x v="0"/>
    <n v="2"/>
    <n v="3"/>
    <x v="1"/>
    <x v="2"/>
    <x v="0"/>
    <n v="20311"/>
    <n v="6118.55"/>
    <n v="24386298"/>
    <n v="1200.644872236719"/>
  </r>
  <r>
    <s v="COLENTREGA S.A."/>
    <x v="0"/>
    <x v="1"/>
    <n v="3"/>
    <n v="1"/>
    <x v="1"/>
    <x v="1"/>
    <x v="0"/>
    <n v="127511"/>
    <n v="38253"/>
    <n v="106685527"/>
    <n v="836.67704747041432"/>
  </r>
  <r>
    <s v="COLENTREGA S.A."/>
    <x v="0"/>
    <x v="1"/>
    <n v="3"/>
    <n v="1"/>
    <x v="1"/>
    <x v="2"/>
    <x v="0"/>
    <n v="31443"/>
    <n v="9432"/>
    <n v="28774257"/>
    <n v="915.12441560919763"/>
  </r>
  <r>
    <s v="COLENTREGA S.A."/>
    <x v="0"/>
    <x v="1"/>
    <n v="3"/>
    <n v="2"/>
    <x v="1"/>
    <x v="1"/>
    <x v="0"/>
    <n v="74095"/>
    <n v="22228"/>
    <n v="70558897"/>
    <n v="952.27609150415003"/>
  </r>
  <r>
    <s v="COLENTREGA S.A."/>
    <x v="0"/>
    <x v="1"/>
    <n v="3"/>
    <n v="2"/>
    <x v="1"/>
    <x v="2"/>
    <x v="0"/>
    <n v="76691"/>
    <n v="23007"/>
    <n v="57956944"/>
    <n v="755.7202800850165"/>
  </r>
  <r>
    <s v="COLENTREGA S.A."/>
    <x v="0"/>
    <x v="1"/>
    <n v="3"/>
    <n v="3"/>
    <x v="1"/>
    <x v="1"/>
    <x v="0"/>
    <n v="69147"/>
    <n v="20744"/>
    <n v="73942800"/>
    <n v="1069.356588138314"/>
  </r>
  <r>
    <s v="COLENTREGA S.A."/>
    <x v="0"/>
    <x v="1"/>
    <n v="3"/>
    <n v="3"/>
    <x v="1"/>
    <x v="2"/>
    <x v="0"/>
    <n v="40782"/>
    <n v="12234"/>
    <n v="35748918"/>
    <n v="876.58569957334123"/>
  </r>
  <r>
    <s v="COLENTREGA S.A."/>
    <x v="0"/>
    <x v="2"/>
    <n v="4"/>
    <n v="1"/>
    <x v="0"/>
    <x v="1"/>
    <x v="0"/>
    <n v="86211"/>
    <n v="25863.3"/>
    <n v="79376056"/>
    <n v="920.71842340304602"/>
  </r>
  <r>
    <s v="COLENTREGA S.A."/>
    <x v="0"/>
    <x v="2"/>
    <n v="4"/>
    <n v="1"/>
    <x v="0"/>
    <x v="2"/>
    <x v="0"/>
    <n v="361500"/>
    <n v="108450"/>
    <n v="208418085.88"/>
    <n v="576.53689040110646"/>
  </r>
  <r>
    <s v="COLENTREGA S.A."/>
    <x v="0"/>
    <x v="2"/>
    <n v="4"/>
    <n v="2"/>
    <x v="0"/>
    <x v="1"/>
    <x v="0"/>
    <n v="70605"/>
    <n v="21181.5"/>
    <n v="71800424"/>
    <n v="1016.9311521846895"/>
  </r>
  <r>
    <s v="COLENTREGA S.A."/>
    <x v="0"/>
    <x v="2"/>
    <n v="4"/>
    <n v="2"/>
    <x v="0"/>
    <x v="2"/>
    <x v="0"/>
    <n v="66261"/>
    <n v="19878.3"/>
    <n v="53164309"/>
    <n v="802.34691598376116"/>
  </r>
  <r>
    <s v="COLENTREGA S.A."/>
    <x v="0"/>
    <x v="2"/>
    <n v="4"/>
    <n v="3"/>
    <x v="0"/>
    <x v="1"/>
    <x v="0"/>
    <n v="93058"/>
    <n v="27917.4"/>
    <n v="86524459"/>
    <n v="929.79065743944636"/>
  </r>
  <r>
    <s v="COLENTREGA S.A."/>
    <x v="0"/>
    <x v="2"/>
    <n v="4"/>
    <n v="3"/>
    <x v="0"/>
    <x v="2"/>
    <x v="0"/>
    <n v="72148"/>
    <n v="21644.400000000001"/>
    <n v="71349386"/>
    <n v="988.93089205521983"/>
  </r>
  <r>
    <s v="COLOMBIANA DE ENCOMIENDAS S.A."/>
    <x v="0"/>
    <x v="0"/>
    <n v="2"/>
    <n v="3"/>
    <x v="0"/>
    <x v="2"/>
    <x v="4"/>
    <n v="77"/>
    <n v="385"/>
    <n v="584130"/>
    <n v="7586.1038961038957"/>
  </r>
  <r>
    <s v="COLOMBIANA DE ENCOMIENDAS S.A."/>
    <x v="0"/>
    <x v="0"/>
    <n v="2"/>
    <n v="1"/>
    <x v="0"/>
    <x v="2"/>
    <x v="0"/>
    <n v="254"/>
    <n v="254"/>
    <n v="1683500"/>
    <n v="6627.9527559055114"/>
  </r>
  <r>
    <s v="COLOMBIANA DE ENCOMIENDAS S.A."/>
    <x v="0"/>
    <x v="0"/>
    <n v="2"/>
    <n v="3"/>
    <x v="0"/>
    <x v="2"/>
    <x v="2"/>
    <n v="36"/>
    <n v="108"/>
    <n v="179000"/>
    <n v="4972.2222222222226"/>
  </r>
  <r>
    <s v="COLOMBIANA DE ENCOMIENDAS S.A."/>
    <x v="0"/>
    <x v="0"/>
    <n v="2"/>
    <n v="3"/>
    <x v="0"/>
    <x v="2"/>
    <x v="1"/>
    <n v="45"/>
    <n v="90"/>
    <n v="428200"/>
    <n v="9515.5555555555547"/>
  </r>
  <r>
    <s v="COLOMBIANA DE ENCOMIENDAS S.A."/>
    <x v="0"/>
    <x v="0"/>
    <n v="2"/>
    <n v="3"/>
    <x v="0"/>
    <x v="2"/>
    <x v="0"/>
    <n v="241"/>
    <n v="241"/>
    <n v="1938800"/>
    <n v="8044.8132780082988"/>
  </r>
  <r>
    <s v="COLOMBIANA DE ENCOMIENDAS S.A."/>
    <x v="0"/>
    <x v="0"/>
    <n v="2"/>
    <n v="2"/>
    <x v="0"/>
    <x v="2"/>
    <x v="4"/>
    <n v="30"/>
    <n v="150"/>
    <n v="233700"/>
    <n v="7790"/>
  </r>
  <r>
    <s v="COLOMBIANA DE ENCOMIENDAS S.A."/>
    <x v="0"/>
    <x v="0"/>
    <n v="2"/>
    <n v="2"/>
    <x v="0"/>
    <x v="2"/>
    <x v="3"/>
    <n v="1"/>
    <n v="4"/>
    <n v="10500"/>
    <n v="10500"/>
  </r>
  <r>
    <s v="COLOMBIANA DE ENCOMIENDAS S.A."/>
    <x v="0"/>
    <x v="0"/>
    <n v="2"/>
    <n v="2"/>
    <x v="0"/>
    <x v="2"/>
    <x v="2"/>
    <n v="1"/>
    <n v="3"/>
    <n v="9500"/>
    <n v="9500"/>
  </r>
  <r>
    <s v="COLOMBIANA DE ENCOMIENDAS S.A."/>
    <x v="0"/>
    <x v="0"/>
    <n v="2"/>
    <n v="2"/>
    <x v="0"/>
    <x v="2"/>
    <x v="1"/>
    <n v="4"/>
    <n v="8"/>
    <n v="39500"/>
    <n v="9875"/>
  </r>
  <r>
    <s v="COLOMBIANA DE ENCOMIENDAS S.A."/>
    <x v="0"/>
    <x v="0"/>
    <n v="2"/>
    <n v="2"/>
    <x v="0"/>
    <x v="2"/>
    <x v="0"/>
    <n v="33"/>
    <n v="33"/>
    <n v="292900"/>
    <n v="8875.757575757576"/>
  </r>
  <r>
    <s v="COLOMBIANA DE ENCOMIENDAS S.A."/>
    <x v="0"/>
    <x v="0"/>
    <n v="2"/>
    <n v="1"/>
    <x v="0"/>
    <x v="2"/>
    <x v="4"/>
    <n v="63"/>
    <n v="315"/>
    <n v="721000"/>
    <n v="11444.444444444445"/>
  </r>
  <r>
    <s v="COLOMBIANA DE ENCOMIENDAS S.A."/>
    <x v="0"/>
    <x v="0"/>
    <n v="2"/>
    <n v="1"/>
    <x v="0"/>
    <x v="2"/>
    <x v="3"/>
    <n v="14"/>
    <n v="56"/>
    <n v="158900"/>
    <n v="11350"/>
  </r>
  <r>
    <s v="COLOMBIANA DE ENCOMIENDAS S.A."/>
    <x v="0"/>
    <x v="0"/>
    <n v="2"/>
    <n v="1"/>
    <x v="0"/>
    <x v="2"/>
    <x v="2"/>
    <n v="17"/>
    <n v="51"/>
    <n v="384500"/>
    <n v="22617.647058823528"/>
  </r>
  <r>
    <s v="COLOMBIANA DE ENCOMIENDAS S.A."/>
    <x v="0"/>
    <x v="0"/>
    <n v="2"/>
    <n v="1"/>
    <x v="0"/>
    <x v="2"/>
    <x v="1"/>
    <n v="40"/>
    <n v="80"/>
    <n v="455500"/>
    <n v="11387.5"/>
  </r>
  <r>
    <s v="COLOMBIANA DE ENCOMIENDAS S.A."/>
    <x v="0"/>
    <x v="0"/>
    <n v="2"/>
    <n v="3"/>
    <x v="0"/>
    <x v="2"/>
    <x v="3"/>
    <n v="16"/>
    <n v="64"/>
    <n v="157300"/>
    <n v="9831.25"/>
  </r>
  <r>
    <s v="COLOMBIANA DE ENCOMIENDAS S.A."/>
    <x v="0"/>
    <x v="1"/>
    <n v="3"/>
    <n v="1"/>
    <x v="0"/>
    <x v="2"/>
    <x v="0"/>
    <n v="338"/>
    <n v="338"/>
    <n v="2232700"/>
    <n v="6605.6213017751479"/>
  </r>
  <r>
    <s v="COLOMBIANA DE ENCOMIENDAS S.A."/>
    <x v="0"/>
    <x v="1"/>
    <n v="3"/>
    <n v="1"/>
    <x v="0"/>
    <x v="2"/>
    <x v="1"/>
    <n v="30"/>
    <n v="81"/>
    <n v="196500"/>
    <n v="6550"/>
  </r>
  <r>
    <s v="COLOMBIANA DE ENCOMIENDAS S.A."/>
    <x v="0"/>
    <x v="1"/>
    <n v="3"/>
    <n v="1"/>
    <x v="0"/>
    <x v="2"/>
    <x v="2"/>
    <n v="21"/>
    <n v="105"/>
    <n v="149500"/>
    <n v="7119.0476190476193"/>
  </r>
  <r>
    <s v="COLOMBIANA DE ENCOMIENDAS S.A."/>
    <x v="0"/>
    <x v="1"/>
    <n v="3"/>
    <n v="2"/>
    <x v="0"/>
    <x v="2"/>
    <x v="0"/>
    <n v="532"/>
    <n v="531"/>
    <n v="3839140"/>
    <n v="7216.4285714285716"/>
  </r>
  <r>
    <s v="COLOMBIANA DE ENCOMIENDAS S.A."/>
    <x v="0"/>
    <x v="1"/>
    <n v="3"/>
    <n v="2"/>
    <x v="0"/>
    <x v="2"/>
    <x v="1"/>
    <n v="4"/>
    <n v="10"/>
    <n v="30000"/>
    <n v="7500"/>
  </r>
  <r>
    <s v="COLOMBIANA DE ENCOMIENDAS S.A."/>
    <x v="0"/>
    <x v="1"/>
    <n v="3"/>
    <n v="3"/>
    <x v="0"/>
    <x v="2"/>
    <x v="0"/>
    <n v="518"/>
    <n v="518"/>
    <n v="3467000"/>
    <n v="6693.0501930501932"/>
  </r>
  <r>
    <s v="COLOMBIANA DE ENCOMIENDAS S.A."/>
    <x v="0"/>
    <x v="1"/>
    <n v="3"/>
    <n v="3"/>
    <x v="0"/>
    <x v="2"/>
    <x v="1"/>
    <n v="65"/>
    <n v="185"/>
    <n v="475000"/>
    <n v="7307.6923076923076"/>
  </r>
  <r>
    <s v="COLOMBIANA DE ENCOMIENDAS S.A."/>
    <x v="0"/>
    <x v="1"/>
    <n v="3"/>
    <n v="3"/>
    <x v="0"/>
    <x v="2"/>
    <x v="2"/>
    <n v="85"/>
    <n v="425"/>
    <n v="608500"/>
    <n v="7158.8235294117649"/>
  </r>
  <r>
    <s v="COLOMBIANA DE ENCOMIENDAS S.A."/>
    <x v="0"/>
    <x v="2"/>
    <n v="4"/>
    <n v="3"/>
    <x v="0"/>
    <x v="2"/>
    <x v="0"/>
    <n v="850"/>
    <n v="850"/>
    <n v="8342888"/>
    <n v="9815.1623529411772"/>
  </r>
  <r>
    <s v="COLOMBIANA DE ENCOMIENDAS S.A."/>
    <x v="0"/>
    <x v="2"/>
    <n v="4"/>
    <n v="2"/>
    <x v="0"/>
    <x v="2"/>
    <x v="2"/>
    <n v="245"/>
    <n v="1225"/>
    <n v="2206900"/>
    <n v="9007.7551020408155"/>
  </r>
  <r>
    <s v="COLOMBIANA DE ENCOMIENDAS S.A."/>
    <x v="0"/>
    <x v="2"/>
    <n v="4"/>
    <n v="2"/>
    <x v="0"/>
    <x v="2"/>
    <x v="0"/>
    <n v="883"/>
    <n v="883"/>
    <n v="7831000"/>
    <n v="8868.6296715741792"/>
  </r>
  <r>
    <s v="COLOMBIANA DE ENCOMIENDAS S.A."/>
    <x v="0"/>
    <x v="2"/>
    <n v="4"/>
    <n v="1"/>
    <x v="0"/>
    <x v="2"/>
    <x v="2"/>
    <n v="127"/>
    <n v="635"/>
    <n v="1172900"/>
    <n v="9235.4330708661419"/>
  </r>
  <r>
    <s v="COLOMBIANA DE ENCOMIENDAS S.A."/>
    <x v="0"/>
    <x v="2"/>
    <n v="4"/>
    <n v="1"/>
    <x v="0"/>
    <x v="2"/>
    <x v="0"/>
    <n v="1067"/>
    <n v="1067"/>
    <n v="9147700"/>
    <n v="8573.2895970009376"/>
  </r>
  <r>
    <s v="COLOMBIANA DE ENCOMIENDAS S.A."/>
    <x v="0"/>
    <x v="2"/>
    <n v="4"/>
    <n v="3"/>
    <x v="0"/>
    <x v="2"/>
    <x v="2"/>
    <n v="2437"/>
    <n v="12185"/>
    <n v="23096693"/>
    <n v="9477.5104636848591"/>
  </r>
  <r>
    <s v="COLVANES LTDA"/>
    <x v="0"/>
    <x v="0"/>
    <n v="2"/>
    <n v="2"/>
    <x v="0"/>
    <x v="2"/>
    <x v="1"/>
    <n v="46911"/>
    <n v="93583"/>
    <n v="530937772"/>
    <n v="11317.980260493274"/>
  </r>
  <r>
    <s v="COLVANES LTDA"/>
    <x v="0"/>
    <x v="0"/>
    <n v="2"/>
    <n v="2"/>
    <x v="0"/>
    <x v="2"/>
    <x v="2"/>
    <n v="28238"/>
    <n v="84597"/>
    <n v="377044122"/>
    <n v="13352.366385721369"/>
  </r>
  <r>
    <s v="COLVANES LTDA"/>
    <x v="0"/>
    <x v="0"/>
    <n v="2"/>
    <n v="2"/>
    <x v="0"/>
    <x v="2"/>
    <x v="3"/>
    <n v="12054"/>
    <n v="48208"/>
    <n v="192146573"/>
    <n v="15940.48224655716"/>
  </r>
  <r>
    <s v="COLVANES LTDA"/>
    <x v="0"/>
    <x v="0"/>
    <n v="2"/>
    <n v="2"/>
    <x v="0"/>
    <x v="2"/>
    <x v="4"/>
    <n v="14149"/>
    <n v="70741"/>
    <n v="251664965"/>
    <n v="17786.766909322214"/>
  </r>
  <r>
    <s v="COLVANES LTDA"/>
    <x v="0"/>
    <x v="0"/>
    <n v="2"/>
    <n v="2"/>
    <x v="0"/>
    <x v="0"/>
    <x v="0"/>
    <n v="1053"/>
    <n v="733"/>
    <n v="150474631"/>
    <n v="142900.8841405508"/>
  </r>
  <r>
    <s v="COLVANES LTDA"/>
    <x v="0"/>
    <x v="0"/>
    <n v="2"/>
    <n v="2"/>
    <x v="0"/>
    <x v="0"/>
    <x v="1"/>
    <n v="66"/>
    <n v="122"/>
    <n v="15845874"/>
    <n v="240089"/>
  </r>
  <r>
    <s v="COLVANES LTDA"/>
    <x v="0"/>
    <x v="0"/>
    <n v="2"/>
    <n v="2"/>
    <x v="0"/>
    <x v="0"/>
    <x v="2"/>
    <n v="34"/>
    <n v="97"/>
    <n v="9655234"/>
    <n v="283977.4705882353"/>
  </r>
  <r>
    <s v="COLVANES LTDA"/>
    <x v="0"/>
    <x v="0"/>
    <n v="2"/>
    <n v="2"/>
    <x v="0"/>
    <x v="0"/>
    <x v="3"/>
    <n v="25"/>
    <n v="102"/>
    <n v="7914171"/>
    <n v="316566.84000000003"/>
  </r>
  <r>
    <s v="COLVANES LTDA"/>
    <x v="0"/>
    <x v="0"/>
    <n v="2"/>
    <n v="2"/>
    <x v="0"/>
    <x v="0"/>
    <x v="4"/>
    <n v="19"/>
    <n v="92"/>
    <n v="6782457"/>
    <n v="356971.42105263157"/>
  </r>
  <r>
    <s v="COLVANES LTDA"/>
    <x v="0"/>
    <x v="0"/>
    <n v="2"/>
    <n v="3"/>
    <x v="0"/>
    <x v="1"/>
    <x v="0"/>
    <n v="408724"/>
    <n v="407381"/>
    <n v="1465713815"/>
    <n v="3586.0723006234034"/>
  </r>
  <r>
    <s v="COLVANES LTDA"/>
    <x v="0"/>
    <x v="0"/>
    <n v="2"/>
    <n v="3"/>
    <x v="0"/>
    <x v="1"/>
    <x v="1"/>
    <n v="22781"/>
    <n v="45433"/>
    <n v="153405072"/>
    <n v="6733.9042184276368"/>
  </r>
  <r>
    <s v="COLVANES LTDA"/>
    <x v="0"/>
    <x v="0"/>
    <n v="2"/>
    <n v="3"/>
    <x v="0"/>
    <x v="1"/>
    <x v="2"/>
    <n v="12451"/>
    <n v="37339"/>
    <n v="99286444"/>
    <n v="7974.1742831901056"/>
  </r>
  <r>
    <s v="COLVANES LTDA"/>
    <x v="0"/>
    <x v="0"/>
    <n v="2"/>
    <n v="3"/>
    <x v="0"/>
    <x v="1"/>
    <x v="3"/>
    <n v="4910"/>
    <n v="19638"/>
    <n v="50805896"/>
    <n v="10347.432993890021"/>
  </r>
  <r>
    <s v="COLVANES LTDA"/>
    <x v="0"/>
    <x v="0"/>
    <n v="2"/>
    <n v="3"/>
    <x v="0"/>
    <x v="1"/>
    <x v="4"/>
    <n v="5957"/>
    <n v="29783"/>
    <n v="65770863"/>
    <n v="11040.937216719825"/>
  </r>
  <r>
    <s v="COLVANES LTDA"/>
    <x v="0"/>
    <x v="0"/>
    <n v="2"/>
    <n v="3"/>
    <x v="0"/>
    <x v="2"/>
    <x v="0"/>
    <n v="386511"/>
    <n v="385293"/>
    <n v="2893580963"/>
    <n v="7486.4129688417661"/>
  </r>
  <r>
    <s v="COLVANES LTDA"/>
    <x v="0"/>
    <x v="0"/>
    <n v="2"/>
    <n v="3"/>
    <x v="0"/>
    <x v="2"/>
    <x v="1"/>
    <n v="45519"/>
    <n v="90976"/>
    <n v="515603508"/>
    <n v="11327.215184867857"/>
  </r>
  <r>
    <s v="COLVANES LTDA"/>
    <x v="0"/>
    <x v="0"/>
    <n v="2"/>
    <n v="3"/>
    <x v="0"/>
    <x v="2"/>
    <x v="2"/>
    <n v="27367"/>
    <n v="82097"/>
    <n v="365459056"/>
    <n v="13354.005042569517"/>
  </r>
  <r>
    <s v="COLVANES LTDA"/>
    <x v="0"/>
    <x v="0"/>
    <n v="2"/>
    <n v="3"/>
    <x v="0"/>
    <x v="2"/>
    <x v="3"/>
    <n v="12172"/>
    <n v="48687"/>
    <n v="193116820"/>
    <n v="15865.660532369373"/>
  </r>
  <r>
    <s v="COLVANES LTDA"/>
    <x v="0"/>
    <x v="0"/>
    <n v="2"/>
    <n v="3"/>
    <x v="0"/>
    <x v="2"/>
    <x v="4"/>
    <n v="13559"/>
    <n v="67792"/>
    <n v="241816356"/>
    <n v="17834.379821520761"/>
  </r>
  <r>
    <s v="COLVANES LTDA"/>
    <x v="0"/>
    <x v="0"/>
    <n v="2"/>
    <n v="3"/>
    <x v="0"/>
    <x v="0"/>
    <x v="0"/>
    <n v="1065"/>
    <n v="694"/>
    <n v="144537621"/>
    <n v="135716.07605633803"/>
  </r>
  <r>
    <s v="COLVANES LTDA"/>
    <x v="0"/>
    <x v="0"/>
    <n v="2"/>
    <n v="3"/>
    <x v="0"/>
    <x v="0"/>
    <x v="1"/>
    <n v="70"/>
    <n v="128"/>
    <n v="16954421"/>
    <n v="242206.01428571428"/>
  </r>
  <r>
    <s v="COLVANES LTDA"/>
    <x v="0"/>
    <x v="0"/>
    <n v="2"/>
    <n v="3"/>
    <x v="0"/>
    <x v="0"/>
    <x v="2"/>
    <n v="23"/>
    <n v="66"/>
    <n v="6091804"/>
    <n v="264861.04347826086"/>
  </r>
  <r>
    <s v="COLVANES LTDA"/>
    <x v="0"/>
    <x v="0"/>
    <n v="2"/>
    <n v="3"/>
    <x v="0"/>
    <x v="0"/>
    <x v="3"/>
    <n v="21"/>
    <n v="80"/>
    <n v="6916454"/>
    <n v="329354.95238095237"/>
  </r>
  <r>
    <s v="COLVANES LTDA"/>
    <x v="0"/>
    <x v="0"/>
    <n v="2"/>
    <n v="3"/>
    <x v="0"/>
    <x v="0"/>
    <x v="4"/>
    <n v="20"/>
    <n v="99"/>
    <n v="7569577"/>
    <n v="378478.85"/>
  </r>
  <r>
    <s v="COLVANES LTDA"/>
    <x v="0"/>
    <x v="0"/>
    <n v="2"/>
    <n v="1"/>
    <x v="0"/>
    <x v="1"/>
    <x v="0"/>
    <n v="408142"/>
    <n v="407043"/>
    <n v="1352778565"/>
    <n v="3314.4801686667874"/>
  </r>
  <r>
    <s v="COLVANES LTDA"/>
    <x v="0"/>
    <x v="0"/>
    <n v="2"/>
    <n v="1"/>
    <x v="0"/>
    <x v="1"/>
    <x v="1"/>
    <n v="19866"/>
    <n v="39526"/>
    <n v="130168710"/>
    <n v="6552.3361522198729"/>
  </r>
  <r>
    <s v="COLVANES LTDA"/>
    <x v="0"/>
    <x v="0"/>
    <n v="2"/>
    <n v="1"/>
    <x v="0"/>
    <x v="1"/>
    <x v="2"/>
    <n v="10635"/>
    <n v="31865"/>
    <n v="86861083"/>
    <n v="8167.4737188528443"/>
  </r>
  <r>
    <s v="COLVANES LTDA"/>
    <x v="0"/>
    <x v="0"/>
    <n v="2"/>
    <n v="1"/>
    <x v="0"/>
    <x v="1"/>
    <x v="3"/>
    <n v="4079"/>
    <n v="16309"/>
    <n v="43191315"/>
    <n v="10588.701887717578"/>
  </r>
  <r>
    <s v="COLVANES LTDA"/>
    <x v="0"/>
    <x v="0"/>
    <n v="2"/>
    <n v="1"/>
    <x v="0"/>
    <x v="1"/>
    <x v="4"/>
    <n v="5377"/>
    <n v="26869"/>
    <n v="59272722"/>
    <n v="11023.381439464385"/>
  </r>
  <r>
    <s v="COLVANES LTDA"/>
    <x v="0"/>
    <x v="0"/>
    <n v="2"/>
    <n v="1"/>
    <x v="0"/>
    <x v="2"/>
    <x v="0"/>
    <n v="362085"/>
    <n v="360948"/>
    <n v="2512531643"/>
    <n v="6939.0658077523231"/>
  </r>
  <r>
    <s v="COLVANES LTDA"/>
    <x v="0"/>
    <x v="0"/>
    <n v="2"/>
    <n v="1"/>
    <x v="0"/>
    <x v="2"/>
    <x v="1"/>
    <n v="38615"/>
    <n v="76918"/>
    <n v="429014097"/>
    <n v="11110.037472484786"/>
  </r>
  <r>
    <s v="COLVANES LTDA"/>
    <x v="0"/>
    <x v="0"/>
    <n v="2"/>
    <n v="1"/>
    <x v="0"/>
    <x v="2"/>
    <x v="2"/>
    <n v="22715"/>
    <n v="68109"/>
    <n v="300618625"/>
    <n v="13234.366057671143"/>
  </r>
  <r>
    <s v="COLVANES LTDA"/>
    <x v="0"/>
    <x v="0"/>
    <n v="2"/>
    <n v="1"/>
    <x v="0"/>
    <x v="2"/>
    <x v="3"/>
    <n v="9832"/>
    <n v="39314"/>
    <n v="156136513"/>
    <n v="15880.442737998374"/>
  </r>
  <r>
    <s v="COLVANES LTDA"/>
    <x v="0"/>
    <x v="0"/>
    <n v="2"/>
    <n v="1"/>
    <x v="0"/>
    <x v="2"/>
    <x v="4"/>
    <n v="11635"/>
    <n v="58166"/>
    <n v="205381202"/>
    <n v="17652.0156424581"/>
  </r>
  <r>
    <s v="COLVANES LTDA"/>
    <x v="0"/>
    <x v="0"/>
    <n v="2"/>
    <n v="1"/>
    <x v="0"/>
    <x v="0"/>
    <x v="0"/>
    <n v="907"/>
    <n v="609"/>
    <n v="117868273"/>
    <n v="129953.99448732084"/>
  </r>
  <r>
    <s v="COLVANES LTDA"/>
    <x v="0"/>
    <x v="0"/>
    <n v="2"/>
    <n v="1"/>
    <x v="0"/>
    <x v="0"/>
    <x v="1"/>
    <n v="36"/>
    <n v="68"/>
    <n v="7913846"/>
    <n v="219829.05555555556"/>
  </r>
  <r>
    <s v="COLVANES LTDA"/>
    <x v="0"/>
    <x v="0"/>
    <n v="2"/>
    <n v="1"/>
    <x v="0"/>
    <x v="0"/>
    <x v="2"/>
    <n v="23"/>
    <n v="66"/>
    <n v="6073567"/>
    <n v="264068.13043478259"/>
  </r>
  <r>
    <s v="COLVANES LTDA"/>
    <x v="0"/>
    <x v="0"/>
    <n v="2"/>
    <n v="1"/>
    <x v="0"/>
    <x v="0"/>
    <x v="3"/>
    <n v="20"/>
    <n v="77"/>
    <n v="6358010"/>
    <n v="317900.5"/>
  </r>
  <r>
    <s v="COLVANES LTDA"/>
    <x v="0"/>
    <x v="0"/>
    <n v="2"/>
    <n v="1"/>
    <x v="1"/>
    <x v="1"/>
    <x v="0"/>
    <n v="391203"/>
    <n v="234722"/>
    <n v="244980628"/>
    <n v="626.22379685227361"/>
  </r>
  <r>
    <s v="COLVANES LTDA"/>
    <x v="0"/>
    <x v="0"/>
    <n v="2"/>
    <n v="1"/>
    <x v="1"/>
    <x v="2"/>
    <x v="0"/>
    <n v="218194"/>
    <n v="130916"/>
    <n v="131290063"/>
    <n v="601.71252646727226"/>
  </r>
  <r>
    <s v="COLVANES LTDA"/>
    <x v="0"/>
    <x v="0"/>
    <n v="2"/>
    <n v="2"/>
    <x v="1"/>
    <x v="1"/>
    <x v="0"/>
    <n v="135220"/>
    <n v="81132"/>
    <n v="92464621"/>
    <n v="683.80876349652419"/>
  </r>
  <r>
    <s v="COLVANES LTDA"/>
    <x v="0"/>
    <x v="0"/>
    <n v="2"/>
    <n v="2"/>
    <x v="1"/>
    <x v="2"/>
    <x v="0"/>
    <n v="100467"/>
    <n v="60280"/>
    <n v="51263178"/>
    <n v="510.24891755501807"/>
  </r>
  <r>
    <s v="COLVANES LTDA"/>
    <x v="0"/>
    <x v="0"/>
    <n v="2"/>
    <n v="3"/>
    <x v="1"/>
    <x v="1"/>
    <x v="0"/>
    <n v="151210"/>
    <n v="90726"/>
    <n v="132897980"/>
    <n v="878.89676608689899"/>
  </r>
  <r>
    <s v="COLVANES LTDA"/>
    <x v="0"/>
    <x v="0"/>
    <n v="2"/>
    <n v="3"/>
    <x v="1"/>
    <x v="2"/>
    <x v="0"/>
    <n v="71472"/>
    <n v="42883"/>
    <n v="49676283"/>
    <n v="695.04537441235732"/>
  </r>
  <r>
    <s v="COLVANES LTDA"/>
    <x v="0"/>
    <x v="0"/>
    <n v="2"/>
    <n v="2"/>
    <x v="0"/>
    <x v="2"/>
    <x v="0"/>
    <n v="401099"/>
    <n v="400101"/>
    <n v="2979496166"/>
    <n v="7428.33107537042"/>
  </r>
  <r>
    <s v="COLVANES LTDA"/>
    <x v="0"/>
    <x v="0"/>
    <n v="2"/>
    <n v="2"/>
    <x v="0"/>
    <x v="1"/>
    <x v="4"/>
    <n v="6530"/>
    <n v="32648"/>
    <n v="72020640"/>
    <n v="11029.194486983155"/>
  </r>
  <r>
    <s v="COLVANES LTDA"/>
    <x v="0"/>
    <x v="0"/>
    <n v="2"/>
    <n v="2"/>
    <x v="0"/>
    <x v="1"/>
    <x v="3"/>
    <n v="4930"/>
    <n v="19711"/>
    <n v="50713122"/>
    <n v="10286.637322515213"/>
  </r>
  <r>
    <s v="COLVANES LTDA"/>
    <x v="0"/>
    <x v="0"/>
    <n v="2"/>
    <n v="2"/>
    <x v="0"/>
    <x v="1"/>
    <x v="2"/>
    <n v="13161"/>
    <n v="39460"/>
    <n v="105139795"/>
    <n v="7988.7390775776921"/>
  </r>
  <r>
    <s v="COLVANES LTDA"/>
    <x v="0"/>
    <x v="0"/>
    <n v="2"/>
    <n v="2"/>
    <x v="0"/>
    <x v="1"/>
    <x v="1"/>
    <n v="23688"/>
    <n v="47134"/>
    <n v="157895994"/>
    <n v="6665.6532421479233"/>
  </r>
  <r>
    <s v="COLVANES LTDA"/>
    <x v="0"/>
    <x v="0"/>
    <n v="2"/>
    <n v="1"/>
    <x v="0"/>
    <x v="0"/>
    <x v="4"/>
    <n v="23"/>
    <n v="114"/>
    <n v="8453760"/>
    <n v="367554.78260869568"/>
  </r>
  <r>
    <s v="COLVANES LTDA"/>
    <x v="0"/>
    <x v="0"/>
    <n v="2"/>
    <n v="2"/>
    <x v="0"/>
    <x v="1"/>
    <x v="0"/>
    <n v="434078"/>
    <n v="432963"/>
    <n v="1567124742"/>
    <n v="3610.2376577481468"/>
  </r>
  <r>
    <s v="COLVANES LTDA"/>
    <x v="0"/>
    <x v="1"/>
    <n v="3"/>
    <n v="3"/>
    <x v="0"/>
    <x v="0"/>
    <x v="1"/>
    <n v="65"/>
    <n v="119"/>
    <n v="15773777"/>
    <n v="242673.4923076923"/>
  </r>
  <r>
    <s v="COLVANES LTDA"/>
    <x v="0"/>
    <x v="1"/>
    <n v="3"/>
    <n v="3"/>
    <x v="0"/>
    <x v="0"/>
    <x v="2"/>
    <n v="30"/>
    <n v="85"/>
    <n v="9259917"/>
    <n v="308663.90000000002"/>
  </r>
  <r>
    <s v="COLVANES LTDA"/>
    <x v="0"/>
    <x v="1"/>
    <n v="3"/>
    <n v="3"/>
    <x v="0"/>
    <x v="0"/>
    <x v="3"/>
    <n v="17"/>
    <n v="66"/>
    <n v="5054458"/>
    <n v="297321.0588235294"/>
  </r>
  <r>
    <s v="COLVANES LTDA"/>
    <x v="0"/>
    <x v="1"/>
    <n v="3"/>
    <n v="3"/>
    <x v="0"/>
    <x v="0"/>
    <x v="4"/>
    <n v="23"/>
    <n v="112"/>
    <n v="9259381"/>
    <n v="402581.78260869568"/>
  </r>
  <r>
    <s v="COLVANES LTDA"/>
    <x v="0"/>
    <x v="1"/>
    <n v="3"/>
    <n v="1"/>
    <x v="0"/>
    <x v="1"/>
    <x v="0"/>
    <n v="434161"/>
    <n v="432893"/>
    <n v="1555145564"/>
    <n v="3581.9559195782208"/>
  </r>
  <r>
    <s v="COLVANES LTDA"/>
    <x v="0"/>
    <x v="1"/>
    <n v="3"/>
    <n v="1"/>
    <x v="0"/>
    <x v="1"/>
    <x v="1"/>
    <n v="23204"/>
    <n v="46226"/>
    <n v="156381131"/>
    <n v="6739.4040251680744"/>
  </r>
  <r>
    <s v="COLVANES LTDA"/>
    <x v="0"/>
    <x v="1"/>
    <n v="3"/>
    <n v="1"/>
    <x v="0"/>
    <x v="1"/>
    <x v="2"/>
    <n v="13272"/>
    <n v="39795"/>
    <n v="106060487"/>
    <n v="7991.296488848704"/>
  </r>
  <r>
    <s v="COLVANES LTDA"/>
    <x v="0"/>
    <x v="1"/>
    <n v="3"/>
    <n v="1"/>
    <x v="0"/>
    <x v="1"/>
    <x v="3"/>
    <n v="5199"/>
    <n v="20793"/>
    <n v="52275338"/>
    <n v="10054.883246778227"/>
  </r>
  <r>
    <s v="COLVANES LTDA"/>
    <x v="0"/>
    <x v="1"/>
    <n v="3"/>
    <n v="1"/>
    <x v="0"/>
    <x v="1"/>
    <x v="4"/>
    <n v="6204"/>
    <n v="31017"/>
    <n v="69463731"/>
    <n v="11196.603965183753"/>
  </r>
  <r>
    <s v="COLVANES LTDA"/>
    <x v="0"/>
    <x v="1"/>
    <n v="3"/>
    <n v="1"/>
    <x v="0"/>
    <x v="2"/>
    <x v="0"/>
    <n v="402536"/>
    <n v="401487"/>
    <n v="2965173021"/>
    <n v="7366.2306501778721"/>
  </r>
  <r>
    <s v="COLVANES LTDA"/>
    <x v="0"/>
    <x v="1"/>
    <n v="3"/>
    <n v="1"/>
    <x v="0"/>
    <x v="2"/>
    <x v="1"/>
    <n v="47246"/>
    <n v="94373"/>
    <n v="538249379"/>
    <n v="11392.485691910426"/>
  </r>
  <r>
    <s v="COLVANES LTDA"/>
    <x v="0"/>
    <x v="1"/>
    <n v="3"/>
    <n v="1"/>
    <x v="0"/>
    <x v="2"/>
    <x v="2"/>
    <n v="28698"/>
    <n v="86083"/>
    <n v="379366130"/>
    <n v="13219.253258066765"/>
  </r>
  <r>
    <s v="COLVANES LTDA"/>
    <x v="0"/>
    <x v="1"/>
    <n v="3"/>
    <n v="1"/>
    <x v="0"/>
    <x v="2"/>
    <x v="3"/>
    <n v="13832"/>
    <n v="55324"/>
    <n v="218978598"/>
    <n v="15831.304077501445"/>
  </r>
  <r>
    <s v="COLVANES LTDA"/>
    <x v="0"/>
    <x v="1"/>
    <n v="3"/>
    <n v="1"/>
    <x v="0"/>
    <x v="2"/>
    <x v="4"/>
    <n v="14303"/>
    <n v="71514"/>
    <n v="254510877"/>
    <n v="17794.230371250786"/>
  </r>
  <r>
    <s v="COLVANES LTDA"/>
    <x v="0"/>
    <x v="1"/>
    <n v="3"/>
    <n v="1"/>
    <x v="0"/>
    <x v="0"/>
    <x v="0"/>
    <n v="991"/>
    <n v="631"/>
    <n v="139129317"/>
    <n v="140392.85267406661"/>
  </r>
  <r>
    <s v="COLVANES LTDA"/>
    <x v="0"/>
    <x v="1"/>
    <n v="3"/>
    <n v="1"/>
    <x v="0"/>
    <x v="0"/>
    <x v="1"/>
    <n v="51"/>
    <n v="92"/>
    <n v="12127384"/>
    <n v="237791.84313725491"/>
  </r>
  <r>
    <s v="COLVANES LTDA"/>
    <x v="0"/>
    <x v="1"/>
    <n v="3"/>
    <n v="1"/>
    <x v="0"/>
    <x v="0"/>
    <x v="2"/>
    <n v="28"/>
    <n v="79"/>
    <n v="7891277"/>
    <n v="281831.32142857142"/>
  </r>
  <r>
    <s v="COLVANES LTDA"/>
    <x v="0"/>
    <x v="1"/>
    <n v="3"/>
    <n v="1"/>
    <x v="0"/>
    <x v="0"/>
    <x v="3"/>
    <n v="19"/>
    <n v="75"/>
    <n v="6820588"/>
    <n v="358978.31578947371"/>
  </r>
  <r>
    <s v="COLVANES LTDA"/>
    <x v="0"/>
    <x v="1"/>
    <n v="3"/>
    <n v="1"/>
    <x v="0"/>
    <x v="0"/>
    <x v="4"/>
    <n v="27"/>
    <n v="132"/>
    <n v="11169116"/>
    <n v="413670.96296296298"/>
  </r>
  <r>
    <s v="COLVANES LTDA"/>
    <x v="0"/>
    <x v="1"/>
    <n v="3"/>
    <n v="2"/>
    <x v="0"/>
    <x v="1"/>
    <x v="0"/>
    <n v="432178"/>
    <n v="431367"/>
    <n v="1605426832"/>
    <n v="3714.7352063270228"/>
  </r>
  <r>
    <s v="COLVANES LTDA"/>
    <x v="0"/>
    <x v="1"/>
    <n v="3"/>
    <n v="2"/>
    <x v="0"/>
    <x v="1"/>
    <x v="1"/>
    <n v="25311"/>
    <n v="50378"/>
    <n v="171264824"/>
    <n v="6766.4187112322707"/>
  </r>
  <r>
    <s v="COLVANES LTDA"/>
    <x v="0"/>
    <x v="1"/>
    <n v="3"/>
    <n v="2"/>
    <x v="0"/>
    <x v="1"/>
    <x v="2"/>
    <n v="12859"/>
    <n v="38552"/>
    <n v="108490733"/>
    <n v="8436.9494517458588"/>
  </r>
  <r>
    <s v="COLVANES LTDA"/>
    <x v="0"/>
    <x v="1"/>
    <n v="3"/>
    <n v="2"/>
    <x v="0"/>
    <x v="1"/>
    <x v="3"/>
    <n v="5311"/>
    <n v="21237"/>
    <n v="54631000"/>
    <n v="10286.386744492562"/>
  </r>
  <r>
    <s v="COLVANES LTDA"/>
    <x v="0"/>
    <x v="1"/>
    <n v="3"/>
    <n v="2"/>
    <x v="0"/>
    <x v="1"/>
    <x v="4"/>
    <n v="6798"/>
    <n v="33985"/>
    <n v="76902954"/>
    <n v="11312.585172109444"/>
  </r>
  <r>
    <s v="COLVANES LTDA"/>
    <x v="0"/>
    <x v="1"/>
    <n v="3"/>
    <n v="2"/>
    <x v="0"/>
    <x v="2"/>
    <x v="0"/>
    <n v="412896"/>
    <n v="412336"/>
    <n v="3141220257"/>
    <n v="7607.7759460009302"/>
  </r>
  <r>
    <s v="COLVANES LTDA"/>
    <x v="0"/>
    <x v="1"/>
    <n v="3"/>
    <n v="2"/>
    <x v="0"/>
    <x v="2"/>
    <x v="1"/>
    <n v="50803"/>
    <n v="101386"/>
    <n v="583795292"/>
    <n v="11491.354683778516"/>
  </r>
  <r>
    <s v="COLVANES LTDA"/>
    <x v="0"/>
    <x v="1"/>
    <n v="3"/>
    <n v="2"/>
    <x v="0"/>
    <x v="2"/>
    <x v="2"/>
    <n v="29037"/>
    <n v="87074"/>
    <n v="400256963"/>
    <n v="13784.377277266934"/>
  </r>
  <r>
    <s v="COLVANES LTDA"/>
    <x v="0"/>
    <x v="1"/>
    <n v="3"/>
    <n v="2"/>
    <x v="0"/>
    <x v="2"/>
    <x v="3"/>
    <n v="14474"/>
    <n v="57881"/>
    <n v="232676784"/>
    <n v="16075.499792731795"/>
  </r>
  <r>
    <s v="COLVANES LTDA"/>
    <x v="0"/>
    <x v="1"/>
    <n v="3"/>
    <n v="2"/>
    <x v="0"/>
    <x v="2"/>
    <x v="4"/>
    <n v="16589"/>
    <n v="82934"/>
    <n v="292833708"/>
    <n v="17652.282114654288"/>
  </r>
  <r>
    <s v="COLVANES LTDA"/>
    <x v="0"/>
    <x v="1"/>
    <n v="3"/>
    <n v="2"/>
    <x v="0"/>
    <x v="0"/>
    <x v="0"/>
    <n v="1030"/>
    <n v="679"/>
    <n v="136021737"/>
    <n v="132059.93883495146"/>
  </r>
  <r>
    <s v="COLVANES LTDA"/>
    <x v="0"/>
    <x v="1"/>
    <n v="3"/>
    <n v="2"/>
    <x v="0"/>
    <x v="0"/>
    <x v="1"/>
    <n v="82"/>
    <n v="150"/>
    <n v="19460360"/>
    <n v="237321.46341463414"/>
  </r>
  <r>
    <s v="COLVANES LTDA"/>
    <x v="0"/>
    <x v="1"/>
    <n v="3"/>
    <n v="2"/>
    <x v="0"/>
    <x v="0"/>
    <x v="2"/>
    <n v="31"/>
    <n v="88"/>
    <n v="8882087"/>
    <n v="286518.93548387097"/>
  </r>
  <r>
    <s v="COLVANES LTDA"/>
    <x v="0"/>
    <x v="1"/>
    <n v="3"/>
    <n v="2"/>
    <x v="0"/>
    <x v="0"/>
    <x v="3"/>
    <n v="28"/>
    <n v="107"/>
    <n v="9318652"/>
    <n v="332809"/>
  </r>
  <r>
    <s v="COLVANES LTDA"/>
    <x v="0"/>
    <x v="1"/>
    <n v="3"/>
    <n v="2"/>
    <x v="0"/>
    <x v="0"/>
    <x v="4"/>
    <n v="22"/>
    <n v="108"/>
    <n v="6720842"/>
    <n v="305492.81818181818"/>
  </r>
  <r>
    <s v="COLVANES LTDA"/>
    <x v="0"/>
    <x v="1"/>
    <n v="3"/>
    <n v="3"/>
    <x v="0"/>
    <x v="1"/>
    <x v="0"/>
    <n v="433506"/>
    <n v="432759"/>
    <n v="1619031113"/>
    <n v="3734.7374961361552"/>
  </r>
  <r>
    <s v="COLVANES LTDA"/>
    <x v="0"/>
    <x v="1"/>
    <n v="3"/>
    <n v="3"/>
    <x v="0"/>
    <x v="1"/>
    <x v="1"/>
    <n v="25040"/>
    <n v="50076"/>
    <n v="173572033"/>
    <n v="6931.7904552715654"/>
  </r>
  <r>
    <s v="COLVANES LTDA"/>
    <x v="0"/>
    <x v="1"/>
    <n v="3"/>
    <n v="3"/>
    <x v="0"/>
    <x v="1"/>
    <x v="2"/>
    <n v="12683"/>
    <n v="38048"/>
    <n v="107760492"/>
    <n v="8496.4513127808877"/>
  </r>
  <r>
    <s v="COLVANES LTDA"/>
    <x v="0"/>
    <x v="1"/>
    <n v="3"/>
    <n v="3"/>
    <x v="0"/>
    <x v="1"/>
    <x v="3"/>
    <n v="5274"/>
    <n v="21096"/>
    <n v="54612738"/>
    <n v="10355.088737201366"/>
  </r>
  <r>
    <s v="COLVANES LTDA"/>
    <x v="0"/>
    <x v="1"/>
    <n v="3"/>
    <n v="3"/>
    <x v="0"/>
    <x v="1"/>
    <x v="4"/>
    <n v="7005"/>
    <n v="35015"/>
    <n v="79609539"/>
    <n v="11364.673661670235"/>
  </r>
  <r>
    <s v="COLVANES LTDA"/>
    <x v="0"/>
    <x v="1"/>
    <n v="3"/>
    <n v="3"/>
    <x v="0"/>
    <x v="2"/>
    <x v="0"/>
    <n v="422120"/>
    <n v="421561"/>
    <n v="3244499899"/>
    <n v="7686.2027361887613"/>
  </r>
  <r>
    <s v="COLVANES LTDA"/>
    <x v="0"/>
    <x v="1"/>
    <n v="3"/>
    <n v="3"/>
    <x v="0"/>
    <x v="2"/>
    <x v="1"/>
    <n v="51445"/>
    <n v="102886"/>
    <n v="605567481"/>
    <n v="11771.163009038779"/>
  </r>
  <r>
    <s v="COLVANES LTDA"/>
    <x v="0"/>
    <x v="1"/>
    <n v="3"/>
    <n v="3"/>
    <x v="0"/>
    <x v="2"/>
    <x v="2"/>
    <n v="29311"/>
    <n v="87930"/>
    <n v="415968248"/>
    <n v="14191.540650267818"/>
  </r>
  <r>
    <s v="COLVANES LTDA"/>
    <x v="0"/>
    <x v="1"/>
    <n v="3"/>
    <n v="3"/>
    <x v="0"/>
    <x v="2"/>
    <x v="3"/>
    <n v="14663"/>
    <n v="58651"/>
    <n v="240317830"/>
    <n v="16389.403941894565"/>
  </r>
  <r>
    <s v="COLVANES LTDA"/>
    <x v="0"/>
    <x v="1"/>
    <n v="3"/>
    <n v="3"/>
    <x v="0"/>
    <x v="2"/>
    <x v="4"/>
    <n v="16523"/>
    <n v="82606"/>
    <n v="295338209"/>
    <n v="17874.369606003751"/>
  </r>
  <r>
    <s v="COLVANES LTDA"/>
    <x v="0"/>
    <x v="1"/>
    <n v="3"/>
    <n v="3"/>
    <x v="0"/>
    <x v="0"/>
    <x v="0"/>
    <n v="979"/>
    <n v="646"/>
    <n v="134008470"/>
    <n v="136883.01327885597"/>
  </r>
  <r>
    <s v="COLVANES LTDA"/>
    <x v="0"/>
    <x v="1"/>
    <n v="3"/>
    <n v="1"/>
    <x v="1"/>
    <x v="1"/>
    <x v="0"/>
    <n v="153806"/>
    <n v="92284"/>
    <n v="101519892"/>
    <n v="660.05157146015108"/>
  </r>
  <r>
    <s v="COLVANES LTDA"/>
    <x v="0"/>
    <x v="1"/>
    <n v="3"/>
    <n v="1"/>
    <x v="1"/>
    <x v="2"/>
    <x v="0"/>
    <n v="141366"/>
    <n v="84820"/>
    <n v="76419314"/>
    <n v="540.57774853925275"/>
  </r>
  <r>
    <s v="COLVANES LTDA"/>
    <x v="0"/>
    <x v="1"/>
    <n v="3"/>
    <n v="2"/>
    <x v="1"/>
    <x v="1"/>
    <x v="0"/>
    <n v="794185"/>
    <n v="476511"/>
    <n v="496129013"/>
    <n v="624.70206941707534"/>
  </r>
  <r>
    <s v="COLVANES LTDA"/>
    <x v="0"/>
    <x v="1"/>
    <n v="3"/>
    <n v="2"/>
    <x v="1"/>
    <x v="2"/>
    <x v="0"/>
    <n v="105181"/>
    <n v="63109"/>
    <n v="68430895"/>
    <n v="650.60129681216188"/>
  </r>
  <r>
    <s v="COLVANES LTDA"/>
    <x v="0"/>
    <x v="1"/>
    <n v="3"/>
    <n v="3"/>
    <x v="1"/>
    <x v="1"/>
    <x v="0"/>
    <n v="428512"/>
    <n v="257107"/>
    <n v="265477928"/>
    <n v="619.53440743783142"/>
  </r>
  <r>
    <s v="COLVANES LTDA"/>
    <x v="0"/>
    <x v="1"/>
    <n v="3"/>
    <n v="3"/>
    <x v="1"/>
    <x v="2"/>
    <x v="0"/>
    <n v="102556"/>
    <n v="61534"/>
    <n v="64121569"/>
    <n v="625.23469129061198"/>
  </r>
  <r>
    <s v="COLVANES LTDA"/>
    <x v="0"/>
    <x v="2"/>
    <n v="4"/>
    <n v="3"/>
    <x v="0"/>
    <x v="0"/>
    <x v="0"/>
    <n v="960"/>
    <n v="638"/>
    <n v="134692991"/>
    <n v="140305.19895833332"/>
  </r>
  <r>
    <s v="COLVANES LTDA"/>
    <x v="0"/>
    <x v="2"/>
    <n v="4"/>
    <n v="3"/>
    <x v="0"/>
    <x v="2"/>
    <x v="4"/>
    <n v="17578"/>
    <n v="87886"/>
    <n v="309987380"/>
    <n v="17634.963021959265"/>
  </r>
  <r>
    <s v="COLVANES LTDA"/>
    <x v="0"/>
    <x v="2"/>
    <n v="4"/>
    <n v="3"/>
    <x v="0"/>
    <x v="0"/>
    <x v="2"/>
    <n v="38"/>
    <n v="110"/>
    <n v="11800131"/>
    <n v="310529.76315789472"/>
  </r>
  <r>
    <s v="COLVANES LTDA"/>
    <x v="0"/>
    <x v="2"/>
    <n v="4"/>
    <n v="3"/>
    <x v="0"/>
    <x v="0"/>
    <x v="3"/>
    <n v="30"/>
    <n v="116"/>
    <n v="9709961"/>
    <n v="323665.36666666664"/>
  </r>
  <r>
    <s v="COLVANES LTDA"/>
    <x v="0"/>
    <x v="2"/>
    <n v="4"/>
    <n v="3"/>
    <x v="0"/>
    <x v="0"/>
    <x v="4"/>
    <n v="23"/>
    <n v="113"/>
    <n v="8124937"/>
    <n v="353258.13043478259"/>
  </r>
  <r>
    <s v="COLVANES LTDA"/>
    <x v="0"/>
    <x v="2"/>
    <n v="4"/>
    <n v="3"/>
    <x v="1"/>
    <x v="1"/>
    <x v="0"/>
    <n v="34671"/>
    <n v="20803"/>
    <n v="28903047"/>
    <n v="833.63753569265384"/>
  </r>
  <r>
    <s v="COLVANES LTDA"/>
    <x v="0"/>
    <x v="2"/>
    <n v="4"/>
    <n v="3"/>
    <x v="1"/>
    <x v="2"/>
    <x v="0"/>
    <n v="34320"/>
    <n v="20592"/>
    <n v="25739408"/>
    <n v="749.98275058275055"/>
  </r>
  <r>
    <s v="COLVANES LTDA"/>
    <x v="0"/>
    <x v="2"/>
    <n v="4"/>
    <n v="1"/>
    <x v="1"/>
    <x v="1"/>
    <x v="0"/>
    <n v="151468"/>
    <n v="90881"/>
    <n v="96568998"/>
    <n v="637.5537935405498"/>
  </r>
  <r>
    <s v="COLVANES LTDA"/>
    <x v="0"/>
    <x v="2"/>
    <n v="4"/>
    <n v="1"/>
    <x v="1"/>
    <x v="2"/>
    <x v="0"/>
    <n v="86689"/>
    <n v="52013"/>
    <n v="58748485"/>
    <n v="677.69249847154776"/>
  </r>
  <r>
    <s v="COLVANES LTDA"/>
    <x v="0"/>
    <x v="2"/>
    <n v="4"/>
    <n v="2"/>
    <x v="1"/>
    <x v="1"/>
    <x v="0"/>
    <n v="56970"/>
    <n v="34182"/>
    <n v="39345170"/>
    <n v="690.62962962962968"/>
  </r>
  <r>
    <s v="COLVANES LTDA"/>
    <x v="0"/>
    <x v="2"/>
    <n v="4"/>
    <n v="2"/>
    <x v="1"/>
    <x v="2"/>
    <x v="0"/>
    <n v="56141"/>
    <n v="33685"/>
    <n v="38533286"/>
    <n v="686.36622076557239"/>
  </r>
  <r>
    <s v="COLVANES LTDA"/>
    <x v="0"/>
    <x v="2"/>
    <n v="4"/>
    <n v="1"/>
    <x v="0"/>
    <x v="1"/>
    <x v="4"/>
    <n v="6663"/>
    <n v="33315"/>
    <n v="75990762"/>
    <n v="11404.886987843314"/>
  </r>
  <r>
    <s v="COLVANES LTDA"/>
    <x v="0"/>
    <x v="2"/>
    <n v="4"/>
    <n v="1"/>
    <x v="0"/>
    <x v="2"/>
    <x v="0"/>
    <n v="420387"/>
    <n v="419978"/>
    <n v="3218910995"/>
    <n v="7657.0184020914066"/>
  </r>
  <r>
    <s v="COLVANES LTDA"/>
    <x v="0"/>
    <x v="2"/>
    <n v="4"/>
    <n v="1"/>
    <x v="0"/>
    <x v="2"/>
    <x v="1"/>
    <n v="51717"/>
    <n v="103352"/>
    <n v="610514492"/>
    <n v="11804.909256144014"/>
  </r>
  <r>
    <s v="COLVANES LTDA"/>
    <x v="0"/>
    <x v="2"/>
    <n v="4"/>
    <n v="1"/>
    <x v="0"/>
    <x v="2"/>
    <x v="2"/>
    <n v="27846"/>
    <n v="83532"/>
    <n v="397000740"/>
    <n v="14257.011419952596"/>
  </r>
  <r>
    <s v="COLVANES LTDA"/>
    <x v="0"/>
    <x v="2"/>
    <n v="4"/>
    <n v="1"/>
    <x v="0"/>
    <x v="2"/>
    <x v="3"/>
    <n v="14515"/>
    <n v="58055"/>
    <n v="237866732"/>
    <n v="16387.649466069583"/>
  </r>
  <r>
    <s v="COLVANES LTDA"/>
    <x v="0"/>
    <x v="2"/>
    <n v="4"/>
    <n v="1"/>
    <x v="0"/>
    <x v="2"/>
    <x v="4"/>
    <n v="16304"/>
    <n v="81515"/>
    <n v="289251979"/>
    <n v="17741.166523552503"/>
  </r>
  <r>
    <s v="COLVANES LTDA"/>
    <x v="0"/>
    <x v="2"/>
    <n v="4"/>
    <n v="1"/>
    <x v="0"/>
    <x v="0"/>
    <x v="0"/>
    <n v="1043"/>
    <n v="678"/>
    <n v="141316990"/>
    <n v="135490.88207094918"/>
  </r>
  <r>
    <s v="COLVANES LTDA"/>
    <x v="0"/>
    <x v="2"/>
    <n v="4"/>
    <n v="1"/>
    <x v="0"/>
    <x v="0"/>
    <x v="1"/>
    <n v="50"/>
    <n v="95"/>
    <n v="11493547"/>
    <n v="229870.94"/>
  </r>
  <r>
    <s v="COLVANES LTDA"/>
    <x v="0"/>
    <x v="2"/>
    <n v="4"/>
    <n v="1"/>
    <x v="0"/>
    <x v="0"/>
    <x v="2"/>
    <n v="32"/>
    <n v="92"/>
    <n v="9230319"/>
    <n v="288447.46875"/>
  </r>
  <r>
    <s v="COLVANES LTDA"/>
    <x v="0"/>
    <x v="2"/>
    <n v="4"/>
    <n v="1"/>
    <x v="0"/>
    <x v="0"/>
    <x v="3"/>
    <n v="24"/>
    <n v="94"/>
    <n v="7594129"/>
    <n v="316422.04166666669"/>
  </r>
  <r>
    <s v="COLVANES LTDA"/>
    <x v="0"/>
    <x v="2"/>
    <n v="4"/>
    <n v="1"/>
    <x v="0"/>
    <x v="0"/>
    <x v="4"/>
    <n v="20"/>
    <n v="98"/>
    <n v="6602943"/>
    <n v="330147.15000000002"/>
  </r>
  <r>
    <s v="COLVANES LTDA"/>
    <x v="0"/>
    <x v="2"/>
    <n v="4"/>
    <n v="2"/>
    <x v="0"/>
    <x v="1"/>
    <x v="0"/>
    <n v="433810"/>
    <n v="432972"/>
    <n v="1646469719"/>
    <n v="3795.3705977271156"/>
  </r>
  <r>
    <s v="COLVANES LTDA"/>
    <x v="0"/>
    <x v="2"/>
    <n v="4"/>
    <n v="2"/>
    <x v="0"/>
    <x v="1"/>
    <x v="1"/>
    <n v="26028"/>
    <n v="52045"/>
    <n v="178874109"/>
    <n v="6872.3724066390041"/>
  </r>
  <r>
    <s v="COLVANES LTDA"/>
    <x v="0"/>
    <x v="2"/>
    <n v="4"/>
    <n v="2"/>
    <x v="0"/>
    <x v="1"/>
    <x v="2"/>
    <n v="12895"/>
    <n v="38684"/>
    <n v="110934855"/>
    <n v="8602.9356339666538"/>
  </r>
  <r>
    <s v="COLVANES LTDA"/>
    <x v="0"/>
    <x v="2"/>
    <n v="4"/>
    <n v="2"/>
    <x v="0"/>
    <x v="1"/>
    <x v="3"/>
    <n v="5579"/>
    <n v="22314"/>
    <n v="58605690"/>
    <n v="10504.694389675569"/>
  </r>
  <r>
    <s v="COLVANES LTDA"/>
    <x v="0"/>
    <x v="2"/>
    <n v="4"/>
    <n v="2"/>
    <x v="0"/>
    <x v="1"/>
    <x v="4"/>
    <n v="7350"/>
    <n v="36747"/>
    <n v="82084097"/>
    <n v="11167.904353741496"/>
  </r>
  <r>
    <s v="COLVANES LTDA"/>
    <x v="0"/>
    <x v="2"/>
    <n v="4"/>
    <n v="2"/>
    <x v="0"/>
    <x v="2"/>
    <x v="0"/>
    <n v="425133"/>
    <n v="424819"/>
    <n v="3260908789"/>
    <n v="7670.3262014475467"/>
  </r>
  <r>
    <s v="COLVANES LTDA"/>
    <x v="0"/>
    <x v="2"/>
    <n v="4"/>
    <n v="2"/>
    <x v="0"/>
    <x v="2"/>
    <x v="1"/>
    <n v="53635"/>
    <n v="107261"/>
    <n v="628656485"/>
    <n v="11721.012118952176"/>
  </r>
  <r>
    <s v="COLVANES LTDA"/>
    <x v="0"/>
    <x v="2"/>
    <n v="4"/>
    <n v="2"/>
    <x v="0"/>
    <x v="2"/>
    <x v="2"/>
    <n v="30541"/>
    <n v="91621"/>
    <n v="434444711"/>
    <n v="14224.966798729576"/>
  </r>
  <r>
    <s v="COLVANES LTDA"/>
    <x v="0"/>
    <x v="2"/>
    <n v="4"/>
    <n v="2"/>
    <x v="0"/>
    <x v="2"/>
    <x v="3"/>
    <n v="16145"/>
    <n v="64578"/>
    <n v="265942982"/>
    <n v="16472.157448126356"/>
  </r>
  <r>
    <s v="COLVANES LTDA"/>
    <x v="0"/>
    <x v="2"/>
    <n v="4"/>
    <n v="2"/>
    <x v="0"/>
    <x v="2"/>
    <x v="4"/>
    <n v="18656"/>
    <n v="93273"/>
    <n v="326373019"/>
    <n v="17494.26559819897"/>
  </r>
  <r>
    <s v="COLVANES LTDA"/>
    <x v="0"/>
    <x v="2"/>
    <n v="4"/>
    <n v="2"/>
    <x v="0"/>
    <x v="0"/>
    <x v="0"/>
    <n v="1047"/>
    <n v="696"/>
    <n v="147144410"/>
    <n v="140539.07354345749"/>
  </r>
  <r>
    <s v="COLVANES LTDA"/>
    <x v="0"/>
    <x v="2"/>
    <n v="4"/>
    <n v="2"/>
    <x v="0"/>
    <x v="0"/>
    <x v="1"/>
    <n v="59"/>
    <n v="109"/>
    <n v="15710973"/>
    <n v="266287.67796610168"/>
  </r>
  <r>
    <s v="COLVANES LTDA"/>
    <x v="0"/>
    <x v="2"/>
    <n v="4"/>
    <n v="2"/>
    <x v="0"/>
    <x v="0"/>
    <x v="2"/>
    <n v="34"/>
    <n v="98"/>
    <n v="10213462"/>
    <n v="300395.9411764706"/>
  </r>
  <r>
    <s v="COLVANES LTDA"/>
    <x v="0"/>
    <x v="2"/>
    <n v="4"/>
    <n v="2"/>
    <x v="0"/>
    <x v="0"/>
    <x v="3"/>
    <n v="19"/>
    <n v="75"/>
    <n v="6546804"/>
    <n v="344568.63157894736"/>
  </r>
  <r>
    <s v="COLVANES LTDA"/>
    <x v="0"/>
    <x v="2"/>
    <n v="4"/>
    <n v="2"/>
    <x v="0"/>
    <x v="0"/>
    <x v="4"/>
    <n v="20"/>
    <n v="98"/>
    <n v="6652663"/>
    <n v="332633.15000000002"/>
  </r>
  <r>
    <s v="COLVANES LTDA"/>
    <x v="0"/>
    <x v="2"/>
    <n v="4"/>
    <n v="1"/>
    <x v="0"/>
    <x v="1"/>
    <x v="0"/>
    <n v="433145"/>
    <n v="432467"/>
    <n v="1606680152"/>
    <n v="3709.3355619942513"/>
  </r>
  <r>
    <s v="COLVANES LTDA"/>
    <x v="0"/>
    <x v="2"/>
    <n v="4"/>
    <n v="1"/>
    <x v="0"/>
    <x v="1"/>
    <x v="1"/>
    <n v="24447"/>
    <n v="48752"/>
    <n v="170188720"/>
    <n v="6961.5380210250751"/>
  </r>
  <r>
    <s v="COLVANES LTDA"/>
    <x v="0"/>
    <x v="2"/>
    <n v="4"/>
    <n v="1"/>
    <x v="0"/>
    <x v="1"/>
    <x v="2"/>
    <n v="11985"/>
    <n v="35940"/>
    <n v="104159381"/>
    <n v="8690.8119315811437"/>
  </r>
  <r>
    <s v="COLVANES LTDA"/>
    <x v="0"/>
    <x v="2"/>
    <n v="4"/>
    <n v="1"/>
    <x v="0"/>
    <x v="1"/>
    <x v="3"/>
    <n v="5103"/>
    <n v="20410"/>
    <n v="53217026"/>
    <n v="10428.576523613561"/>
  </r>
  <r>
    <s v="COLVANES LTDA"/>
    <x v="0"/>
    <x v="2"/>
    <n v="4"/>
    <n v="3"/>
    <x v="0"/>
    <x v="1"/>
    <x v="0"/>
    <n v="424750"/>
    <n v="423667"/>
    <n v="1589947445"/>
    <n v="3743.2547263095939"/>
  </r>
  <r>
    <s v="COLVANES LTDA"/>
    <x v="0"/>
    <x v="2"/>
    <n v="4"/>
    <n v="3"/>
    <x v="0"/>
    <x v="1"/>
    <x v="1"/>
    <n v="27389"/>
    <n v="54759"/>
    <n v="187780767"/>
    <n v="6856.0650991273869"/>
  </r>
  <r>
    <s v="COLVANES LTDA"/>
    <x v="0"/>
    <x v="2"/>
    <n v="4"/>
    <n v="3"/>
    <x v="0"/>
    <x v="1"/>
    <x v="2"/>
    <n v="12561"/>
    <n v="37676"/>
    <n v="111643772"/>
    <n v="8888.1276968394232"/>
  </r>
  <r>
    <s v="COLVANES LTDA"/>
    <x v="0"/>
    <x v="2"/>
    <n v="4"/>
    <n v="3"/>
    <x v="0"/>
    <x v="1"/>
    <x v="3"/>
    <n v="5469"/>
    <n v="21875"/>
    <n v="58269733"/>
    <n v="10654.549826293654"/>
  </r>
  <r>
    <s v="COLVANES LTDA"/>
    <x v="0"/>
    <x v="2"/>
    <n v="4"/>
    <n v="3"/>
    <x v="0"/>
    <x v="1"/>
    <x v="4"/>
    <n v="7635"/>
    <n v="38174"/>
    <n v="83855819"/>
    <n v="10983.080419122462"/>
  </r>
  <r>
    <s v="COLVANES LTDA"/>
    <x v="0"/>
    <x v="2"/>
    <n v="4"/>
    <n v="3"/>
    <x v="0"/>
    <x v="2"/>
    <x v="0"/>
    <n v="419989"/>
    <n v="419484"/>
    <n v="3287022200"/>
    <n v="7826.4483117414984"/>
  </r>
  <r>
    <s v="COLVANES LTDA"/>
    <x v="0"/>
    <x v="2"/>
    <n v="4"/>
    <n v="3"/>
    <x v="0"/>
    <x v="2"/>
    <x v="1"/>
    <n v="54170"/>
    <n v="108319"/>
    <n v="643788199"/>
    <n v="11884.58923758538"/>
  </r>
  <r>
    <s v="COLVANES LTDA"/>
    <x v="0"/>
    <x v="2"/>
    <n v="4"/>
    <n v="3"/>
    <x v="0"/>
    <x v="2"/>
    <x v="2"/>
    <n v="29404"/>
    <n v="88210"/>
    <n v="421935225"/>
    <n v="14349.585940688341"/>
  </r>
  <r>
    <s v="COLVANES LTDA"/>
    <x v="0"/>
    <x v="2"/>
    <n v="4"/>
    <n v="3"/>
    <x v="0"/>
    <x v="2"/>
    <x v="3"/>
    <n v="15424"/>
    <n v="61694"/>
    <n v="254243901"/>
    <n v="16483.655407157676"/>
  </r>
  <r>
    <s v="COLVANES LTDA"/>
    <x v="0"/>
    <x v="2"/>
    <n v="4"/>
    <n v="3"/>
    <x v="0"/>
    <x v="0"/>
    <x v="1"/>
    <n v="65"/>
    <n v="122"/>
    <n v="15342103"/>
    <n v="236032.35384615386"/>
  </r>
  <r>
    <s v="COMPANIA DE TAXIS VERDES S.A."/>
    <x v="0"/>
    <x v="0"/>
    <n v="2"/>
    <n v="2"/>
    <x v="0"/>
    <x v="2"/>
    <x v="2"/>
    <n v="953"/>
    <n v="2830.41"/>
    <n v="2020360"/>
    <n v="2120"/>
  </r>
  <r>
    <s v="COMPANIA DE TAXIS VERDES S.A."/>
    <x v="0"/>
    <x v="0"/>
    <n v="2"/>
    <n v="2"/>
    <x v="0"/>
    <x v="2"/>
    <x v="0"/>
    <n v="3563"/>
    <n v="3542.33"/>
    <n v="8843280"/>
    <n v="2481.9758630367669"/>
  </r>
  <r>
    <s v="COMPANIA DE TAXIS VERDES S.A."/>
    <x v="0"/>
    <x v="0"/>
    <n v="2"/>
    <n v="3"/>
    <x v="0"/>
    <x v="2"/>
    <x v="4"/>
    <n v="857"/>
    <n v="4267.8599999999997"/>
    <n v="1542600"/>
    <n v="1800"/>
  </r>
  <r>
    <s v="COMPANIA DE TAXIS VERDES S.A."/>
    <x v="0"/>
    <x v="0"/>
    <n v="2"/>
    <n v="3"/>
    <x v="0"/>
    <x v="2"/>
    <x v="3"/>
    <n v="157"/>
    <n v="620.15"/>
    <n v="321850"/>
    <n v="2050"/>
  </r>
  <r>
    <s v="COMPANIA DE TAXIS VERDES S.A."/>
    <x v="0"/>
    <x v="0"/>
    <n v="2"/>
    <n v="3"/>
    <x v="0"/>
    <x v="2"/>
    <x v="2"/>
    <n v="971"/>
    <n v="2883.87"/>
    <n v="2058520"/>
    <n v="2120"/>
  </r>
  <r>
    <s v="COMPANIA DE TAXIS VERDES S.A."/>
    <x v="0"/>
    <x v="0"/>
    <n v="2"/>
    <n v="3"/>
    <x v="0"/>
    <x v="2"/>
    <x v="1"/>
    <n v="142"/>
    <n v="281.16000000000003"/>
    <n v="306720"/>
    <n v="2160"/>
  </r>
  <r>
    <s v="COMPANIA DE TAXIS VERDES S.A."/>
    <x v="0"/>
    <x v="0"/>
    <n v="2"/>
    <n v="2"/>
    <x v="0"/>
    <x v="2"/>
    <x v="1"/>
    <n v="111"/>
    <n v="219.78"/>
    <n v="239760"/>
    <n v="2160"/>
  </r>
  <r>
    <s v="COMPANIA DE TAXIS VERDES S.A."/>
    <x v="0"/>
    <x v="0"/>
    <n v="2"/>
    <n v="1"/>
    <x v="0"/>
    <x v="2"/>
    <x v="4"/>
    <n v="824"/>
    <n v="4103.5200000000004"/>
    <n v="1483200"/>
    <n v="1800"/>
  </r>
  <r>
    <s v="COMPANIA DE TAXIS VERDES S.A."/>
    <x v="0"/>
    <x v="0"/>
    <n v="2"/>
    <n v="1"/>
    <x v="0"/>
    <x v="2"/>
    <x v="3"/>
    <n v="161"/>
    <n v="635.95000000000005"/>
    <n v="330050"/>
    <n v="2050"/>
  </r>
  <r>
    <s v="COMPANIA DE TAXIS VERDES S.A."/>
    <x v="0"/>
    <x v="0"/>
    <n v="2"/>
    <n v="1"/>
    <x v="0"/>
    <x v="2"/>
    <x v="2"/>
    <n v="956"/>
    <n v="2839.32"/>
    <n v="2026720"/>
    <n v="2120"/>
  </r>
  <r>
    <s v="COMPANIA DE TAXIS VERDES S.A."/>
    <x v="0"/>
    <x v="0"/>
    <n v="2"/>
    <n v="1"/>
    <x v="0"/>
    <x v="2"/>
    <x v="1"/>
    <n v="181"/>
    <n v="358.38"/>
    <n v="390960"/>
    <n v="2160"/>
  </r>
  <r>
    <s v="COMPANIA DE TAXIS VERDES S.A."/>
    <x v="0"/>
    <x v="0"/>
    <n v="2"/>
    <n v="1"/>
    <x v="0"/>
    <x v="2"/>
    <x v="0"/>
    <n v="2981"/>
    <n v="2963.71"/>
    <n v="7398993"/>
    <n v="2482.0506541429049"/>
  </r>
  <r>
    <s v="COMPANIA DE TAXIS VERDES S.A."/>
    <x v="0"/>
    <x v="0"/>
    <n v="2"/>
    <n v="2"/>
    <x v="0"/>
    <x v="2"/>
    <x v="3"/>
    <n v="196"/>
    <n v="774.2"/>
    <n v="401800"/>
    <n v="2050"/>
  </r>
  <r>
    <s v="COMPANIA DE TAXIS VERDES S.A."/>
    <x v="0"/>
    <x v="0"/>
    <n v="2"/>
    <n v="2"/>
    <x v="0"/>
    <x v="2"/>
    <x v="4"/>
    <n v="864"/>
    <n v="4302.72"/>
    <n v="1555200"/>
    <n v="1800"/>
  </r>
  <r>
    <s v="COMPANIA DE TAXIS VERDES S.A."/>
    <x v="0"/>
    <x v="0"/>
    <n v="2"/>
    <n v="3"/>
    <x v="0"/>
    <x v="2"/>
    <x v="0"/>
    <n v="3313"/>
    <n v="3293.78"/>
    <n v="8222925"/>
    <n v="2482.0178086326591"/>
  </r>
  <r>
    <s v="COMPANIA DE TAXIS VERDES S.A."/>
    <x v="0"/>
    <x v="1"/>
    <n v="3"/>
    <n v="1"/>
    <x v="0"/>
    <x v="2"/>
    <x v="4"/>
    <n v="975"/>
    <n v="4855.5"/>
    <n v="1483200"/>
    <n v="1521.2307692307693"/>
  </r>
  <r>
    <s v="COMPANIA DE TAXIS VERDES S.A."/>
    <x v="0"/>
    <x v="1"/>
    <n v="3"/>
    <n v="2"/>
    <x v="0"/>
    <x v="2"/>
    <x v="0"/>
    <n v="3465"/>
    <n v="3444.9"/>
    <n v="8843280"/>
    <n v="2552.1731601731603"/>
  </r>
  <r>
    <s v="COMPANIA DE TAXIS VERDES S.A."/>
    <x v="0"/>
    <x v="1"/>
    <n v="3"/>
    <n v="1"/>
    <x v="0"/>
    <x v="2"/>
    <x v="2"/>
    <n v="1184"/>
    <n v="3516.48"/>
    <n v="2026720"/>
    <n v="1711.7567567567567"/>
  </r>
  <r>
    <s v="COMPANIA DE TAXIS VERDES S.A."/>
    <x v="0"/>
    <x v="1"/>
    <n v="3"/>
    <n v="1"/>
    <x v="0"/>
    <x v="2"/>
    <x v="1"/>
    <n v="139"/>
    <n v="275.22000000000003"/>
    <n v="390960"/>
    <n v="2812.6618705035971"/>
  </r>
  <r>
    <s v="COMPANIA DE TAXIS VERDES S.A."/>
    <x v="0"/>
    <x v="1"/>
    <n v="3"/>
    <n v="1"/>
    <x v="0"/>
    <x v="2"/>
    <x v="0"/>
    <n v="3402"/>
    <n v="3382.27"/>
    <n v="7398993"/>
    <n v="2174.8950617283949"/>
  </r>
  <r>
    <s v="COMPANIA DE TAXIS VERDES S.A."/>
    <x v="0"/>
    <x v="1"/>
    <n v="3"/>
    <n v="3"/>
    <x v="0"/>
    <x v="2"/>
    <x v="4"/>
    <n v="1005"/>
    <n v="5004.8999999999996"/>
    <n v="1542600"/>
    <n v="1534.9253731343283"/>
  </r>
  <r>
    <s v="COMPANIA DE TAXIS VERDES S.A."/>
    <x v="0"/>
    <x v="1"/>
    <n v="3"/>
    <n v="3"/>
    <x v="0"/>
    <x v="2"/>
    <x v="3"/>
    <n v="224"/>
    <n v="884.8"/>
    <n v="321850"/>
    <n v="1436.8303571428571"/>
  </r>
  <r>
    <s v="COMPANIA DE TAXIS VERDES S.A."/>
    <x v="0"/>
    <x v="1"/>
    <n v="3"/>
    <n v="3"/>
    <x v="0"/>
    <x v="2"/>
    <x v="2"/>
    <n v="1019"/>
    <n v="3026.43"/>
    <n v="2058520"/>
    <n v="2020.1373895976446"/>
  </r>
  <r>
    <s v="COMPANIA DE TAXIS VERDES S.A."/>
    <x v="0"/>
    <x v="1"/>
    <n v="3"/>
    <n v="3"/>
    <x v="0"/>
    <x v="2"/>
    <x v="1"/>
    <n v="146"/>
    <n v="289.08"/>
    <n v="306720"/>
    <n v="2100.821917808219"/>
  </r>
  <r>
    <s v="COMPANIA DE TAXIS VERDES S.A."/>
    <x v="0"/>
    <x v="1"/>
    <n v="3"/>
    <n v="3"/>
    <x v="0"/>
    <x v="2"/>
    <x v="0"/>
    <n v="3618"/>
    <n v="3597.02"/>
    <n v="8222925"/>
    <n v="2272.7819237147596"/>
  </r>
  <r>
    <s v="COMPANIA DE TAXIS VERDES S.A."/>
    <x v="0"/>
    <x v="1"/>
    <n v="3"/>
    <n v="2"/>
    <x v="0"/>
    <x v="2"/>
    <x v="4"/>
    <n v="1021"/>
    <n v="5084.58"/>
    <n v="1555200"/>
    <n v="1523.2125367286974"/>
  </r>
  <r>
    <s v="COMPANIA DE TAXIS VERDES S.A."/>
    <x v="0"/>
    <x v="1"/>
    <n v="3"/>
    <n v="2"/>
    <x v="0"/>
    <x v="2"/>
    <x v="3"/>
    <n v="182"/>
    <n v="718.9"/>
    <n v="401800"/>
    <n v="2207.6923076923076"/>
  </r>
  <r>
    <s v="COMPANIA DE TAXIS VERDES S.A."/>
    <x v="0"/>
    <x v="1"/>
    <n v="3"/>
    <n v="2"/>
    <x v="0"/>
    <x v="2"/>
    <x v="2"/>
    <n v="1245"/>
    <n v="3697.65"/>
    <n v="2020360"/>
    <n v="1622.7791164658634"/>
  </r>
  <r>
    <s v="COMPANIA DE TAXIS VERDES S.A."/>
    <x v="0"/>
    <x v="1"/>
    <n v="3"/>
    <n v="2"/>
    <x v="0"/>
    <x v="2"/>
    <x v="1"/>
    <n v="173"/>
    <n v="342.54"/>
    <n v="239760"/>
    <n v="1385.8959537572255"/>
  </r>
  <r>
    <s v="COMPANIA DE TAXIS VERDES S.A."/>
    <x v="0"/>
    <x v="1"/>
    <n v="3"/>
    <n v="1"/>
    <x v="0"/>
    <x v="2"/>
    <x v="3"/>
    <n v="179"/>
    <n v="707.05"/>
    <n v="330050"/>
    <n v="1843.8547486033519"/>
  </r>
  <r>
    <s v="COMPANIA DE TAXIS VERDES S.A."/>
    <x v="0"/>
    <x v="2"/>
    <n v="4"/>
    <n v="1"/>
    <x v="0"/>
    <x v="2"/>
    <x v="1"/>
    <n v="134"/>
    <n v="265.32"/>
    <n v="289440"/>
    <n v="2160"/>
  </r>
  <r>
    <s v="COMPANIA DE TAXIS VERDES S.A."/>
    <x v="0"/>
    <x v="2"/>
    <n v="4"/>
    <n v="1"/>
    <x v="0"/>
    <x v="2"/>
    <x v="2"/>
    <n v="1226"/>
    <n v="3641.22"/>
    <n v="2599120"/>
    <n v="2120"/>
  </r>
  <r>
    <s v="COMPANIA DE TAXIS VERDES S.A."/>
    <x v="0"/>
    <x v="2"/>
    <n v="4"/>
    <n v="1"/>
    <x v="0"/>
    <x v="2"/>
    <x v="3"/>
    <n v="176"/>
    <n v="695.2"/>
    <n v="360800"/>
    <n v="2050"/>
  </r>
  <r>
    <s v="COMPANIA DE TAXIS VERDES S.A."/>
    <x v="0"/>
    <x v="2"/>
    <n v="4"/>
    <n v="1"/>
    <x v="0"/>
    <x v="2"/>
    <x v="4"/>
    <n v="992"/>
    <n v="4940.16"/>
    <n v="1785600"/>
    <n v="1800"/>
  </r>
  <r>
    <s v="COMPANIA DE TAXIS VERDES S.A."/>
    <x v="0"/>
    <x v="2"/>
    <n v="4"/>
    <n v="2"/>
    <x v="0"/>
    <x v="2"/>
    <x v="0"/>
    <n v="3543"/>
    <n v="3522.45"/>
    <n v="8794138"/>
    <n v="2482.1162856336437"/>
  </r>
  <r>
    <s v="COMPANIA DE TAXIS VERDES S.A."/>
    <x v="0"/>
    <x v="2"/>
    <n v="4"/>
    <n v="2"/>
    <x v="0"/>
    <x v="2"/>
    <x v="1"/>
    <n v="124"/>
    <n v="245.52"/>
    <n v="267840"/>
    <n v="2160"/>
  </r>
  <r>
    <s v="COMPANIA DE TAXIS VERDES S.A."/>
    <x v="0"/>
    <x v="2"/>
    <n v="4"/>
    <n v="2"/>
    <x v="0"/>
    <x v="2"/>
    <x v="2"/>
    <n v="1234"/>
    <n v="3664.98"/>
    <n v="2616080"/>
    <n v="2120"/>
  </r>
  <r>
    <s v="COMPANIA DE TAXIS VERDES S.A."/>
    <x v="0"/>
    <x v="2"/>
    <n v="4"/>
    <n v="2"/>
    <x v="0"/>
    <x v="2"/>
    <x v="3"/>
    <n v="241"/>
    <n v="951.98"/>
    <n v="494050"/>
    <n v="2050"/>
  </r>
  <r>
    <s v="COMPANIA DE TAXIS VERDES S.A."/>
    <x v="0"/>
    <x v="2"/>
    <n v="4"/>
    <n v="3"/>
    <x v="0"/>
    <x v="2"/>
    <x v="4"/>
    <n v="1046"/>
    <n v="5209.08"/>
    <n v="1882800"/>
    <n v="1800"/>
  </r>
  <r>
    <s v="COMPANIA DE TAXIS VERDES S.A."/>
    <x v="0"/>
    <x v="2"/>
    <n v="4"/>
    <n v="3"/>
    <x v="0"/>
    <x v="2"/>
    <x v="3"/>
    <n v="239"/>
    <n v="944.05"/>
    <n v="489950"/>
    <n v="2050"/>
  </r>
  <r>
    <s v="COMPANIA DE TAXIS VERDES S.A."/>
    <x v="0"/>
    <x v="2"/>
    <n v="4"/>
    <n v="3"/>
    <x v="0"/>
    <x v="2"/>
    <x v="2"/>
    <n v="1242"/>
    <n v="3688.74"/>
    <n v="2633040"/>
    <n v="2120"/>
  </r>
  <r>
    <s v="COMPANIA DE TAXIS VERDES S.A."/>
    <x v="0"/>
    <x v="2"/>
    <n v="4"/>
    <n v="3"/>
    <x v="0"/>
    <x v="2"/>
    <x v="1"/>
    <n v="167"/>
    <n v="330.66"/>
    <n v="360720"/>
    <n v="2160"/>
  </r>
  <r>
    <s v="COMPANIA DE TAXIS VERDES S.A."/>
    <x v="0"/>
    <x v="2"/>
    <n v="4"/>
    <n v="1"/>
    <x v="0"/>
    <x v="2"/>
    <x v="0"/>
    <n v="3285"/>
    <n v="3265.95"/>
    <n v="8153040"/>
    <n v="2481.8995433789955"/>
  </r>
  <r>
    <s v="COMPANIA DE TAXIS VERDES S.A."/>
    <x v="0"/>
    <x v="2"/>
    <n v="4"/>
    <n v="2"/>
    <x v="0"/>
    <x v="2"/>
    <x v="4"/>
    <n v="1022"/>
    <n v="5089.5600000000004"/>
    <n v="1839600"/>
    <n v="1800"/>
  </r>
  <r>
    <s v="COMPANIA DE TAXIS VERDES S.A."/>
    <x v="0"/>
    <x v="2"/>
    <n v="4"/>
    <n v="3"/>
    <x v="0"/>
    <x v="2"/>
    <x v="0"/>
    <n v="3881"/>
    <n v="3858.49"/>
    <n v="9631952"/>
    <n v="2481.82221077042"/>
  </r>
  <r>
    <s v="COMPANIA PANAMENA DE AVIACION S.A."/>
    <x v="0"/>
    <x v="0"/>
    <n v="2"/>
    <n v="2"/>
    <x v="0"/>
    <x v="0"/>
    <x v="0"/>
    <n v="1305"/>
    <n v="22579"/>
    <n v="541397614"/>
    <n v="414864.07203065132"/>
  </r>
  <r>
    <s v="COMPANIA PANAMENA DE AVIACION S.A."/>
    <x v="0"/>
    <x v="0"/>
    <n v="2"/>
    <n v="1"/>
    <x v="0"/>
    <x v="0"/>
    <x v="0"/>
    <n v="1143"/>
    <n v="21809"/>
    <n v="473126940"/>
    <n v="413934.33070866141"/>
  </r>
  <r>
    <s v="COMPANIA PANAMENA DE AVIACION S.A."/>
    <x v="0"/>
    <x v="0"/>
    <n v="2"/>
    <n v="3"/>
    <x v="0"/>
    <x v="0"/>
    <x v="0"/>
    <n v="1273"/>
    <n v="25177"/>
    <n v="555776154"/>
    <n v="436587.70934799686"/>
  </r>
  <r>
    <s v="COMPANIA PANAMENA DE AVIACION S.A."/>
    <x v="0"/>
    <x v="1"/>
    <n v="3"/>
    <n v="2"/>
    <x v="0"/>
    <x v="0"/>
    <x v="0"/>
    <n v="1304"/>
    <n v="25425"/>
    <n v="607120445"/>
    <n v="465583.16334355826"/>
  </r>
  <r>
    <s v="COMPANIA PANAMENA DE AVIACION S.A."/>
    <x v="0"/>
    <x v="1"/>
    <n v="3"/>
    <n v="1"/>
    <x v="0"/>
    <x v="0"/>
    <x v="0"/>
    <n v="1166"/>
    <n v="24303"/>
    <n v="560845665"/>
    <n v="480999.71269296738"/>
  </r>
  <r>
    <s v="COMPANIA PANAMENA DE AVIACION S.A."/>
    <x v="0"/>
    <x v="1"/>
    <n v="3"/>
    <n v="3"/>
    <x v="0"/>
    <x v="0"/>
    <x v="0"/>
    <n v="1273"/>
    <n v="24634"/>
    <n v="519201535"/>
    <n v="407856.66535742342"/>
  </r>
  <r>
    <s v="COMPANIA PANAMENA DE AVIACION S.A."/>
    <x v="0"/>
    <x v="2"/>
    <n v="4"/>
    <n v="2"/>
    <x v="0"/>
    <x v="0"/>
    <x v="0"/>
    <n v="1313"/>
    <n v="34313"/>
    <n v="703912947"/>
    <n v="536110.39375476004"/>
  </r>
  <r>
    <s v="COMPANIA PANAMENA DE AVIACION S.A."/>
    <x v="0"/>
    <x v="2"/>
    <n v="4"/>
    <n v="3"/>
    <x v="0"/>
    <x v="0"/>
    <x v="0"/>
    <n v="1384"/>
    <n v="35613"/>
    <n v="752614145"/>
    <n v="543796.34754335263"/>
  </r>
  <r>
    <s v="COMPANIA PANAMENA DE AVIACION S.A."/>
    <x v="0"/>
    <x v="2"/>
    <n v="4"/>
    <n v="1"/>
    <x v="0"/>
    <x v="0"/>
    <x v="0"/>
    <n v="1254"/>
    <n v="28245"/>
    <n v="616862259"/>
    <n v="491915.67703349283"/>
  </r>
  <r>
    <s v="CONEXIONES EMPRESARIALES S.A."/>
    <x v="0"/>
    <x v="0"/>
    <n v="2"/>
    <n v="2"/>
    <x v="1"/>
    <x v="2"/>
    <x v="0"/>
    <n v="608116"/>
    <n v="3229"/>
    <n v="343184180"/>
    <n v="564.33999434318457"/>
  </r>
  <r>
    <s v="CONEXIONES EMPRESARIALES S.A."/>
    <x v="0"/>
    <x v="0"/>
    <n v="2"/>
    <n v="3"/>
    <x v="1"/>
    <x v="2"/>
    <x v="0"/>
    <n v="645689"/>
    <n v="3429"/>
    <n v="364388034"/>
    <n v="564.3398509189409"/>
  </r>
  <r>
    <s v="CONEXIONES EMPRESARIALES S.A."/>
    <x v="0"/>
    <x v="0"/>
    <n v="2"/>
    <n v="1"/>
    <x v="1"/>
    <x v="2"/>
    <x v="0"/>
    <n v="627027"/>
    <n v="3330"/>
    <n v="353856545"/>
    <n v="564.34020385087081"/>
  </r>
  <r>
    <s v="CONEXIONES EMPRESARIALES S.A."/>
    <x v="0"/>
    <x v="1"/>
    <n v="3"/>
    <n v="3"/>
    <x v="1"/>
    <x v="2"/>
    <x v="0"/>
    <n v="608838"/>
    <n v="3233"/>
    <n v="343591416"/>
    <n v="564.33963714485628"/>
  </r>
  <r>
    <s v="CONEXIONES EMPRESARIALES S.A."/>
    <x v="0"/>
    <x v="1"/>
    <n v="3"/>
    <n v="2"/>
    <x v="1"/>
    <x v="2"/>
    <x v="0"/>
    <n v="704061"/>
    <n v="3739"/>
    <n v="397329903"/>
    <n v="564.34016796840046"/>
  </r>
  <r>
    <s v="CONEXIONES EMPRESARIALES S.A."/>
    <x v="0"/>
    <x v="1"/>
    <n v="3"/>
    <n v="1"/>
    <x v="1"/>
    <x v="2"/>
    <x v="0"/>
    <n v="675527"/>
    <n v="3587"/>
    <n v="381226931"/>
    <n v="564.34003526135893"/>
  </r>
  <r>
    <s v="CONEXIONES EMPRESARIALES S.A."/>
    <x v="0"/>
    <x v="2"/>
    <n v="4"/>
    <n v="2"/>
    <x v="1"/>
    <x v="2"/>
    <x v="0"/>
    <n v="650734"/>
    <n v="3455"/>
    <n v="367234969"/>
    <n v="564.33960573752097"/>
  </r>
  <r>
    <s v="CONEXIONES EMPRESARIALES S.A."/>
    <x v="0"/>
    <x v="2"/>
    <n v="4"/>
    <n v="1"/>
    <x v="1"/>
    <x v="2"/>
    <x v="0"/>
    <n v="702967"/>
    <n v="3733"/>
    <n v="396712236"/>
    <n v="564.339771283716"/>
  </r>
  <r>
    <s v="CONEXIONES EMPRESARIALES S.A."/>
    <x v="0"/>
    <x v="2"/>
    <n v="4"/>
    <n v="3"/>
    <x v="1"/>
    <x v="2"/>
    <x v="0"/>
    <n v="608608"/>
    <n v="3232"/>
    <n v="343461956"/>
    <n v="564.34019270203476"/>
  </r>
  <r>
    <s v="CONTINENTAL BUS S.A."/>
    <x v="0"/>
    <x v="0"/>
    <n v="2"/>
    <n v="2"/>
    <x v="0"/>
    <x v="2"/>
    <x v="4"/>
    <n v="21"/>
    <n v="105"/>
    <n v="248400"/>
    <n v="11828.571428571429"/>
  </r>
  <r>
    <s v="CONTINENTAL BUS S.A."/>
    <x v="0"/>
    <x v="0"/>
    <n v="2"/>
    <n v="3"/>
    <x v="0"/>
    <x v="2"/>
    <x v="0"/>
    <n v="852"/>
    <n v="852"/>
    <n v="6778800"/>
    <n v="7956.3380281690143"/>
  </r>
  <r>
    <s v="CONTINENTAL BUS S.A."/>
    <x v="0"/>
    <x v="0"/>
    <n v="2"/>
    <n v="2"/>
    <x v="0"/>
    <x v="2"/>
    <x v="3"/>
    <n v="33"/>
    <n v="132"/>
    <n v="355300"/>
    <n v="10766.666666666666"/>
  </r>
  <r>
    <s v="CONTINENTAL BUS S.A."/>
    <x v="0"/>
    <x v="0"/>
    <n v="2"/>
    <n v="2"/>
    <x v="0"/>
    <x v="2"/>
    <x v="2"/>
    <n v="77"/>
    <n v="231"/>
    <n v="756200"/>
    <n v="9820.7792207792209"/>
  </r>
  <r>
    <s v="CONTINENTAL BUS S.A."/>
    <x v="0"/>
    <x v="0"/>
    <n v="2"/>
    <n v="2"/>
    <x v="0"/>
    <x v="2"/>
    <x v="1"/>
    <n v="41"/>
    <n v="82"/>
    <n v="357000"/>
    <n v="8707.3170731707323"/>
  </r>
  <r>
    <s v="CONTINENTAL BUS S.A."/>
    <x v="0"/>
    <x v="0"/>
    <n v="2"/>
    <n v="2"/>
    <x v="0"/>
    <x v="2"/>
    <x v="0"/>
    <n v="918"/>
    <n v="918"/>
    <n v="7319600"/>
    <n v="7973.4204793028321"/>
  </r>
  <r>
    <s v="CONTINENTAL BUS S.A."/>
    <x v="0"/>
    <x v="0"/>
    <n v="2"/>
    <n v="1"/>
    <x v="0"/>
    <x v="2"/>
    <x v="4"/>
    <n v="33"/>
    <n v="165"/>
    <n v="388400"/>
    <n v="11769.69696969697"/>
  </r>
  <r>
    <s v="CONTINENTAL BUS S.A."/>
    <x v="0"/>
    <x v="0"/>
    <n v="2"/>
    <n v="1"/>
    <x v="0"/>
    <x v="2"/>
    <x v="3"/>
    <n v="19"/>
    <n v="76"/>
    <n v="201000"/>
    <n v="10578.947368421053"/>
  </r>
  <r>
    <s v="CONTINENTAL BUS S.A."/>
    <x v="0"/>
    <x v="0"/>
    <n v="2"/>
    <n v="1"/>
    <x v="0"/>
    <x v="2"/>
    <x v="2"/>
    <n v="47"/>
    <n v="141"/>
    <n v="456800"/>
    <n v="9719.1489361702133"/>
  </r>
  <r>
    <s v="CONTINENTAL BUS S.A."/>
    <x v="0"/>
    <x v="0"/>
    <n v="2"/>
    <n v="1"/>
    <x v="0"/>
    <x v="2"/>
    <x v="1"/>
    <n v="29"/>
    <n v="58"/>
    <n v="251900"/>
    <n v="8686.2068965517246"/>
  </r>
  <r>
    <s v="CONTINENTAL BUS S.A."/>
    <x v="0"/>
    <x v="0"/>
    <n v="2"/>
    <n v="1"/>
    <x v="0"/>
    <x v="2"/>
    <x v="0"/>
    <n v="767"/>
    <n v="767"/>
    <n v="6114000"/>
    <n v="7971.3168187744459"/>
  </r>
  <r>
    <s v="CONTINENTAL BUS S.A."/>
    <x v="0"/>
    <x v="0"/>
    <n v="2"/>
    <n v="3"/>
    <x v="0"/>
    <x v="2"/>
    <x v="1"/>
    <n v="33"/>
    <n v="66"/>
    <n v="285900"/>
    <n v="8663.636363636364"/>
  </r>
  <r>
    <s v="CONTINENTAL BUS S.A."/>
    <x v="0"/>
    <x v="0"/>
    <n v="2"/>
    <n v="3"/>
    <x v="0"/>
    <x v="2"/>
    <x v="3"/>
    <n v="33"/>
    <n v="132"/>
    <n v="359600"/>
    <n v="10896.969696969696"/>
  </r>
  <r>
    <s v="CONTINENTAL BUS S.A."/>
    <x v="0"/>
    <x v="0"/>
    <n v="2"/>
    <n v="3"/>
    <x v="0"/>
    <x v="2"/>
    <x v="4"/>
    <n v="24"/>
    <n v="120"/>
    <n v="280200"/>
    <n v="11675"/>
  </r>
  <r>
    <s v="CONTINENTAL BUS S.A."/>
    <x v="0"/>
    <x v="0"/>
    <n v="2"/>
    <n v="3"/>
    <x v="0"/>
    <x v="2"/>
    <x v="2"/>
    <n v="62"/>
    <n v="186"/>
    <n v="607200"/>
    <n v="9793.5483870967746"/>
  </r>
  <r>
    <s v="CONTINENTAL BUS S.A."/>
    <x v="0"/>
    <x v="1"/>
    <n v="3"/>
    <n v="3"/>
    <x v="0"/>
    <x v="2"/>
    <x v="1"/>
    <n v="27"/>
    <n v="54"/>
    <n v="239000"/>
    <n v="8851.8518518518522"/>
  </r>
  <r>
    <s v="CONTINENTAL BUS S.A."/>
    <x v="0"/>
    <x v="1"/>
    <n v="3"/>
    <n v="3"/>
    <x v="0"/>
    <x v="2"/>
    <x v="0"/>
    <n v="951"/>
    <n v="951"/>
    <n v="7551600"/>
    <n v="7940.6940063091479"/>
  </r>
  <r>
    <s v="CONTINENTAL BUS S.A."/>
    <x v="0"/>
    <x v="1"/>
    <n v="3"/>
    <n v="2"/>
    <x v="0"/>
    <x v="2"/>
    <x v="4"/>
    <n v="37"/>
    <n v="185"/>
    <n v="433800"/>
    <n v="11724.324324324325"/>
  </r>
  <r>
    <s v="CONTINENTAL BUS S.A."/>
    <x v="0"/>
    <x v="1"/>
    <n v="3"/>
    <n v="2"/>
    <x v="0"/>
    <x v="2"/>
    <x v="3"/>
    <n v="42"/>
    <n v="168"/>
    <n v="451200"/>
    <n v="10742.857142857143"/>
  </r>
  <r>
    <s v="CONTINENTAL BUS S.A."/>
    <x v="0"/>
    <x v="1"/>
    <n v="3"/>
    <n v="2"/>
    <x v="0"/>
    <x v="2"/>
    <x v="2"/>
    <n v="75"/>
    <n v="225"/>
    <n v="739200"/>
    <n v="9856"/>
  </r>
  <r>
    <s v="CONTINENTAL BUS S.A."/>
    <x v="0"/>
    <x v="1"/>
    <n v="3"/>
    <n v="2"/>
    <x v="0"/>
    <x v="2"/>
    <x v="1"/>
    <n v="34"/>
    <n v="68"/>
    <n v="290500"/>
    <n v="8544.1176470588234"/>
  </r>
  <r>
    <s v="CONTINENTAL BUS S.A."/>
    <x v="0"/>
    <x v="1"/>
    <n v="3"/>
    <n v="2"/>
    <x v="0"/>
    <x v="2"/>
    <x v="0"/>
    <n v="922"/>
    <n v="922"/>
    <n v="7351600"/>
    <n v="7973.53579175705"/>
  </r>
  <r>
    <s v="CONTINENTAL BUS S.A."/>
    <x v="0"/>
    <x v="1"/>
    <n v="3"/>
    <n v="1"/>
    <x v="0"/>
    <x v="2"/>
    <x v="4"/>
    <n v="27"/>
    <n v="135"/>
    <n v="309000"/>
    <n v="11444.444444444445"/>
  </r>
  <r>
    <s v="CONTINENTAL BUS S.A."/>
    <x v="0"/>
    <x v="1"/>
    <n v="3"/>
    <n v="1"/>
    <x v="0"/>
    <x v="2"/>
    <x v="3"/>
    <n v="32"/>
    <n v="128"/>
    <n v="345000"/>
    <n v="10781.25"/>
  </r>
  <r>
    <s v="CONTINENTAL BUS S.A."/>
    <x v="0"/>
    <x v="1"/>
    <n v="3"/>
    <n v="1"/>
    <x v="0"/>
    <x v="2"/>
    <x v="2"/>
    <n v="62"/>
    <n v="186"/>
    <n v="608400"/>
    <n v="9812.9032258064508"/>
  </r>
  <r>
    <s v="CONTINENTAL BUS S.A."/>
    <x v="0"/>
    <x v="1"/>
    <n v="3"/>
    <n v="1"/>
    <x v="0"/>
    <x v="2"/>
    <x v="1"/>
    <n v="36"/>
    <n v="72"/>
    <n v="307300"/>
    <n v="8536.1111111111113"/>
  </r>
  <r>
    <s v="CONTINENTAL BUS S.A."/>
    <x v="0"/>
    <x v="1"/>
    <n v="3"/>
    <n v="1"/>
    <x v="0"/>
    <x v="2"/>
    <x v="0"/>
    <n v="952"/>
    <n v="952"/>
    <n v="7575500"/>
    <n v="7957.457983193277"/>
  </r>
  <r>
    <s v="CONTINENTAL BUS S.A."/>
    <x v="0"/>
    <x v="1"/>
    <n v="3"/>
    <n v="3"/>
    <x v="0"/>
    <x v="2"/>
    <x v="4"/>
    <n v="35"/>
    <n v="175"/>
    <n v="411300"/>
    <n v="11751.428571428571"/>
  </r>
  <r>
    <s v="CONTINENTAL BUS S.A."/>
    <x v="0"/>
    <x v="1"/>
    <n v="3"/>
    <n v="3"/>
    <x v="0"/>
    <x v="2"/>
    <x v="2"/>
    <n v="78"/>
    <n v="234"/>
    <n v="774400"/>
    <n v="9928.2051282051289"/>
  </r>
  <r>
    <s v="CONTINENTAL BUS S.A."/>
    <x v="0"/>
    <x v="1"/>
    <n v="3"/>
    <n v="3"/>
    <x v="0"/>
    <x v="2"/>
    <x v="3"/>
    <n v="37"/>
    <n v="148"/>
    <n v="399200"/>
    <n v="10789.18918918919"/>
  </r>
  <r>
    <s v="CONTINENTAL BUS S.A."/>
    <x v="0"/>
    <x v="2"/>
    <n v="4"/>
    <n v="1"/>
    <x v="0"/>
    <x v="2"/>
    <x v="0"/>
    <n v="1029"/>
    <n v="1029"/>
    <n v="8194400"/>
    <n v="7963.4596695821183"/>
  </r>
  <r>
    <s v="CONTINENTAL BUS S.A."/>
    <x v="0"/>
    <x v="2"/>
    <n v="4"/>
    <n v="3"/>
    <x v="0"/>
    <x v="2"/>
    <x v="4"/>
    <n v="33"/>
    <n v="165"/>
    <n v="385500"/>
    <n v="11681.818181818182"/>
  </r>
  <r>
    <s v="CONTINENTAL BUS S.A."/>
    <x v="0"/>
    <x v="2"/>
    <n v="4"/>
    <n v="1"/>
    <x v="0"/>
    <x v="2"/>
    <x v="2"/>
    <n v="81"/>
    <n v="243"/>
    <n v="799400"/>
    <n v="9869.1358024691363"/>
  </r>
  <r>
    <s v="CONTINENTAL BUS S.A."/>
    <x v="0"/>
    <x v="2"/>
    <n v="4"/>
    <n v="1"/>
    <x v="0"/>
    <x v="2"/>
    <x v="3"/>
    <n v="23"/>
    <n v="92"/>
    <n v="244800"/>
    <n v="10643.478260869566"/>
  </r>
  <r>
    <s v="CONTINENTAL BUS S.A."/>
    <x v="0"/>
    <x v="2"/>
    <n v="4"/>
    <n v="1"/>
    <x v="0"/>
    <x v="2"/>
    <x v="4"/>
    <n v="34"/>
    <n v="170"/>
    <n v="398200"/>
    <n v="11711.764705882353"/>
  </r>
  <r>
    <s v="CONTINENTAL BUS S.A."/>
    <x v="0"/>
    <x v="2"/>
    <n v="4"/>
    <n v="2"/>
    <x v="0"/>
    <x v="2"/>
    <x v="0"/>
    <n v="808"/>
    <n v="808"/>
    <n v="6419600"/>
    <n v="7945.0495049504952"/>
  </r>
  <r>
    <s v="CONTINENTAL BUS S.A."/>
    <x v="0"/>
    <x v="2"/>
    <n v="4"/>
    <n v="2"/>
    <x v="0"/>
    <x v="2"/>
    <x v="1"/>
    <n v="20"/>
    <n v="40"/>
    <n v="177700"/>
    <n v="8885"/>
  </r>
  <r>
    <s v="CONTINENTAL BUS S.A."/>
    <x v="0"/>
    <x v="2"/>
    <n v="4"/>
    <n v="2"/>
    <x v="0"/>
    <x v="2"/>
    <x v="2"/>
    <n v="53"/>
    <n v="159"/>
    <n v="522000"/>
    <n v="9849.0566037735844"/>
  </r>
  <r>
    <s v="CONTINENTAL BUS S.A."/>
    <x v="0"/>
    <x v="2"/>
    <n v="4"/>
    <n v="2"/>
    <x v="0"/>
    <x v="2"/>
    <x v="3"/>
    <n v="27"/>
    <n v="108"/>
    <n v="283700"/>
    <n v="10507.407407407407"/>
  </r>
  <r>
    <s v="CONTINENTAL BUS S.A."/>
    <x v="0"/>
    <x v="2"/>
    <n v="4"/>
    <n v="2"/>
    <x v="0"/>
    <x v="2"/>
    <x v="4"/>
    <n v="26"/>
    <n v="130"/>
    <n v="302800"/>
    <n v="11646.153846153846"/>
  </r>
  <r>
    <s v="CONTINENTAL BUS S.A."/>
    <x v="0"/>
    <x v="2"/>
    <n v="4"/>
    <n v="3"/>
    <x v="0"/>
    <x v="2"/>
    <x v="0"/>
    <n v="965"/>
    <n v="965"/>
    <n v="7676900"/>
    <n v="7955.3367875647673"/>
  </r>
  <r>
    <s v="CONTINENTAL BUS S.A."/>
    <x v="0"/>
    <x v="2"/>
    <n v="4"/>
    <n v="3"/>
    <x v="0"/>
    <x v="2"/>
    <x v="1"/>
    <n v="15"/>
    <n v="30"/>
    <n v="126000"/>
    <n v="8400"/>
  </r>
  <r>
    <s v="CONTINENTAL BUS S.A."/>
    <x v="0"/>
    <x v="2"/>
    <n v="4"/>
    <n v="3"/>
    <x v="0"/>
    <x v="2"/>
    <x v="2"/>
    <n v="74"/>
    <n v="222"/>
    <n v="721800"/>
    <n v="9754.0540540540533"/>
  </r>
  <r>
    <s v="CONTINENTAL BUS S.A."/>
    <x v="0"/>
    <x v="2"/>
    <n v="4"/>
    <n v="3"/>
    <x v="0"/>
    <x v="2"/>
    <x v="3"/>
    <n v="32"/>
    <n v="128"/>
    <n v="346200"/>
    <n v="10818.75"/>
  </r>
  <r>
    <s v="CONTINENTAL BUS S.A."/>
    <x v="0"/>
    <x v="2"/>
    <n v="4"/>
    <n v="1"/>
    <x v="0"/>
    <x v="2"/>
    <x v="1"/>
    <n v="26"/>
    <n v="52"/>
    <n v="228800"/>
    <n v="8800"/>
  </r>
  <r>
    <s v="CONTINENTAL MAIL EXPRESS CO LTDA"/>
    <x v="0"/>
    <x v="0"/>
    <n v="2"/>
    <n v="1"/>
    <x v="0"/>
    <x v="1"/>
    <x v="3"/>
    <n v="57"/>
    <n v="212.22"/>
    <n v="21222"/>
    <n v="372.31578947368422"/>
  </r>
  <r>
    <s v="CONTINENTAL MAIL EXPRESS CO LTDA"/>
    <x v="0"/>
    <x v="0"/>
    <n v="2"/>
    <n v="1"/>
    <x v="0"/>
    <x v="1"/>
    <x v="4"/>
    <n v="130"/>
    <n v="625"/>
    <n v="62408"/>
    <n v="480.06153846153848"/>
  </r>
  <r>
    <s v="CONTINENTAL MAIL EXPRESS CO LTDA"/>
    <x v="0"/>
    <x v="0"/>
    <n v="2"/>
    <n v="1"/>
    <x v="0"/>
    <x v="2"/>
    <x v="0"/>
    <n v="856"/>
    <n v="834.03"/>
    <n v="83403"/>
    <n v="97.433411214953267"/>
  </r>
  <r>
    <s v="CONTINENTAL MAIL EXPRESS CO LTDA"/>
    <x v="0"/>
    <x v="0"/>
    <n v="2"/>
    <n v="1"/>
    <x v="0"/>
    <x v="2"/>
    <x v="1"/>
    <n v="354"/>
    <n v="683.76"/>
    <n v="68376"/>
    <n v="193.15254237288136"/>
  </r>
  <r>
    <s v="CONTINENTAL MAIL EXPRESS CO LTDA"/>
    <x v="0"/>
    <x v="0"/>
    <n v="2"/>
    <n v="1"/>
    <x v="0"/>
    <x v="2"/>
    <x v="2"/>
    <n v="197"/>
    <n v="555.76"/>
    <n v="55576"/>
    <n v="282.11167512690355"/>
  </r>
  <r>
    <s v="CONTINENTAL MAIL EXPRESS CO LTDA"/>
    <x v="0"/>
    <x v="0"/>
    <n v="2"/>
    <n v="1"/>
    <x v="0"/>
    <x v="2"/>
    <x v="3"/>
    <n v="212"/>
    <n v="807.64"/>
    <n v="80764"/>
    <n v="380.96226415094338"/>
  </r>
  <r>
    <s v="CONTINENTAL MAIL EXPRESS CO LTDA"/>
    <x v="0"/>
    <x v="0"/>
    <n v="2"/>
    <n v="1"/>
    <x v="0"/>
    <x v="2"/>
    <x v="4"/>
    <n v="471"/>
    <n v="2279"/>
    <n v="227917"/>
    <n v="483.90021231422503"/>
  </r>
  <r>
    <s v="CONTINENTAL MAIL EXPRESS CO LTDA"/>
    <x v="0"/>
    <x v="0"/>
    <n v="2"/>
    <n v="2"/>
    <x v="0"/>
    <x v="1"/>
    <x v="0"/>
    <n v="241"/>
    <n v="233.13"/>
    <n v="23313"/>
    <n v="96.734439834024897"/>
  </r>
  <r>
    <s v="CONTINENTAL MAIL EXPRESS CO LTDA"/>
    <x v="0"/>
    <x v="0"/>
    <n v="2"/>
    <n v="2"/>
    <x v="0"/>
    <x v="1"/>
    <x v="1"/>
    <n v="87"/>
    <n v="167.96"/>
    <n v="16796"/>
    <n v="193.05747126436782"/>
  </r>
  <r>
    <s v="CONTINENTAL MAIL EXPRESS CO LTDA"/>
    <x v="0"/>
    <x v="0"/>
    <n v="2"/>
    <n v="2"/>
    <x v="0"/>
    <x v="1"/>
    <x v="2"/>
    <n v="55"/>
    <n v="154.88999999999999"/>
    <n v="15489"/>
    <n v="281.61818181818182"/>
  </r>
  <r>
    <s v="CONTINENTAL MAIL EXPRESS CO LTDA"/>
    <x v="0"/>
    <x v="0"/>
    <n v="2"/>
    <n v="2"/>
    <x v="0"/>
    <x v="1"/>
    <x v="3"/>
    <n v="53"/>
    <n v="202.44"/>
    <n v="20244"/>
    <n v="381.96226415094338"/>
  </r>
  <r>
    <s v="CONTINENTAL MAIL EXPRESS CO LTDA"/>
    <x v="0"/>
    <x v="0"/>
    <n v="2"/>
    <n v="2"/>
    <x v="0"/>
    <x v="1"/>
    <x v="4"/>
    <n v="154"/>
    <n v="743.57"/>
    <n v="74357"/>
    <n v="482.83766233766232"/>
  </r>
  <r>
    <s v="CONTINENTAL MAIL EXPRESS CO LTDA"/>
    <x v="0"/>
    <x v="0"/>
    <n v="2"/>
    <n v="2"/>
    <x v="0"/>
    <x v="2"/>
    <x v="0"/>
    <n v="1000"/>
    <n v="978.98"/>
    <n v="97898"/>
    <n v="97.897999999999996"/>
  </r>
  <r>
    <s v="CONTINENTAL MAIL EXPRESS CO LTDA"/>
    <x v="0"/>
    <x v="0"/>
    <n v="2"/>
    <n v="2"/>
    <x v="0"/>
    <x v="2"/>
    <x v="1"/>
    <n v="370"/>
    <n v="715.84"/>
    <n v="71584"/>
    <n v="193.47027027027028"/>
  </r>
  <r>
    <s v="CONTINENTAL MAIL EXPRESS CO LTDA"/>
    <x v="0"/>
    <x v="0"/>
    <n v="2"/>
    <n v="2"/>
    <x v="0"/>
    <x v="2"/>
    <x v="2"/>
    <n v="219"/>
    <n v="638.41999999999996"/>
    <n v="63842"/>
    <n v="291.51598173515981"/>
  </r>
  <r>
    <s v="CONTINENTAL MAIL EXPRESS CO LTDA"/>
    <x v="0"/>
    <x v="0"/>
    <n v="2"/>
    <n v="2"/>
    <x v="0"/>
    <x v="2"/>
    <x v="3"/>
    <n v="182"/>
    <n v="699.13"/>
    <n v="69913"/>
    <n v="384.13736263736263"/>
  </r>
  <r>
    <s v="CONTINENTAL MAIL EXPRESS CO LTDA"/>
    <x v="0"/>
    <x v="0"/>
    <n v="2"/>
    <n v="2"/>
    <x v="0"/>
    <x v="2"/>
    <x v="4"/>
    <n v="552"/>
    <n v="2674.02"/>
    <n v="267402"/>
    <n v="484.42391304347825"/>
  </r>
  <r>
    <s v="CONTINENTAL MAIL EXPRESS CO LTDA"/>
    <x v="0"/>
    <x v="0"/>
    <n v="2"/>
    <n v="3"/>
    <x v="0"/>
    <x v="1"/>
    <x v="0"/>
    <n v="213"/>
    <n v="206.91"/>
    <n v="20691"/>
    <n v="97.140845070422529"/>
  </r>
  <r>
    <s v="CONTINENTAL MAIL EXPRESS CO LTDA"/>
    <x v="0"/>
    <x v="0"/>
    <n v="2"/>
    <n v="3"/>
    <x v="0"/>
    <x v="1"/>
    <x v="1"/>
    <n v="104"/>
    <n v="202.49"/>
    <n v="20249"/>
    <n v="194.70192307692307"/>
  </r>
  <r>
    <s v="CONTINENTAL MAIL EXPRESS CO LTDA"/>
    <x v="0"/>
    <x v="0"/>
    <n v="2"/>
    <n v="3"/>
    <x v="0"/>
    <x v="1"/>
    <x v="2"/>
    <n v="60"/>
    <n v="169.28"/>
    <n v="16928"/>
    <n v="282.13333333333333"/>
  </r>
  <r>
    <s v="CONTINENTAL MAIL EXPRESS CO LTDA"/>
    <x v="0"/>
    <x v="0"/>
    <n v="2"/>
    <n v="3"/>
    <x v="0"/>
    <x v="1"/>
    <x v="3"/>
    <n v="62"/>
    <n v="242.64"/>
    <n v="24264"/>
    <n v="391.35483870967744"/>
  </r>
  <r>
    <s v="CONTINENTAL MAIL EXPRESS CO LTDA"/>
    <x v="0"/>
    <x v="0"/>
    <n v="2"/>
    <n v="3"/>
    <x v="0"/>
    <x v="1"/>
    <x v="4"/>
    <n v="142"/>
    <n v="679.96"/>
    <n v="67996"/>
    <n v="478.84507042253523"/>
  </r>
  <r>
    <s v="CONTINENTAL MAIL EXPRESS CO LTDA"/>
    <x v="0"/>
    <x v="0"/>
    <n v="2"/>
    <n v="3"/>
    <x v="0"/>
    <x v="2"/>
    <x v="0"/>
    <n v="797"/>
    <n v="781.72"/>
    <n v="78172"/>
    <n v="98.082810539523209"/>
  </r>
  <r>
    <s v="CONTINENTAL MAIL EXPRESS CO LTDA"/>
    <x v="0"/>
    <x v="0"/>
    <n v="2"/>
    <n v="3"/>
    <x v="0"/>
    <x v="2"/>
    <x v="1"/>
    <n v="327"/>
    <n v="631.09"/>
    <n v="63109"/>
    <n v="192.99388379204893"/>
  </r>
  <r>
    <s v="CONTINENTAL MAIL EXPRESS CO LTDA"/>
    <x v="0"/>
    <x v="0"/>
    <n v="2"/>
    <n v="3"/>
    <x v="0"/>
    <x v="2"/>
    <x v="2"/>
    <n v="192"/>
    <n v="559.44000000000005"/>
    <n v="55944"/>
    <n v="291.375"/>
  </r>
  <r>
    <s v="CONTINENTAL MAIL EXPRESS CO LTDA"/>
    <x v="0"/>
    <x v="0"/>
    <n v="2"/>
    <n v="3"/>
    <x v="0"/>
    <x v="2"/>
    <x v="3"/>
    <n v="174"/>
    <n v="674.75"/>
    <n v="67475"/>
    <n v="387.78735632183907"/>
  </r>
  <r>
    <s v="CONTINENTAL MAIL EXPRESS CO LTDA"/>
    <x v="0"/>
    <x v="0"/>
    <n v="2"/>
    <n v="3"/>
    <x v="0"/>
    <x v="2"/>
    <x v="4"/>
    <n v="462"/>
    <n v="2232.48"/>
    <n v="223248"/>
    <n v="483.22077922077921"/>
  </r>
  <r>
    <s v="CONTINENTAL MAIL EXPRESS CO LTDA"/>
    <x v="0"/>
    <x v="0"/>
    <n v="2"/>
    <n v="1"/>
    <x v="0"/>
    <x v="1"/>
    <x v="0"/>
    <n v="195"/>
    <n v="181.22"/>
    <n v="18122"/>
    <n v="92.933333333333337"/>
  </r>
  <r>
    <s v="CONTINENTAL MAIL EXPRESS CO LTDA"/>
    <x v="0"/>
    <x v="0"/>
    <n v="2"/>
    <n v="1"/>
    <x v="0"/>
    <x v="1"/>
    <x v="1"/>
    <n v="89"/>
    <n v="167.4"/>
    <n v="16740"/>
    <n v="188.08988764044943"/>
  </r>
  <r>
    <s v="CONTINENTAL MAIL EXPRESS CO LTDA"/>
    <x v="0"/>
    <x v="0"/>
    <n v="2"/>
    <n v="1"/>
    <x v="0"/>
    <x v="1"/>
    <x v="2"/>
    <n v="58"/>
    <n v="163.51"/>
    <n v="16351"/>
    <n v="281.91379310344826"/>
  </r>
  <r>
    <s v="CONTINENTAL MAIL EXPRESS CO LTDA"/>
    <x v="0"/>
    <x v="1"/>
    <n v="3"/>
    <n v="2"/>
    <x v="0"/>
    <x v="2"/>
    <x v="2"/>
    <n v="326"/>
    <n v="930.59"/>
    <n v="93059"/>
    <n v="285.45705521472394"/>
  </r>
  <r>
    <s v="CONTINENTAL MAIL EXPRESS CO LTDA"/>
    <x v="0"/>
    <x v="1"/>
    <n v="3"/>
    <n v="2"/>
    <x v="0"/>
    <x v="2"/>
    <x v="1"/>
    <n v="558"/>
    <n v="1071.18"/>
    <n v="107118"/>
    <n v="191.96774193548387"/>
  </r>
  <r>
    <s v="CONTINENTAL MAIL EXPRESS CO LTDA"/>
    <x v="0"/>
    <x v="1"/>
    <n v="3"/>
    <n v="2"/>
    <x v="0"/>
    <x v="2"/>
    <x v="4"/>
    <n v="780"/>
    <n v="3754.23"/>
    <n v="375423"/>
    <n v="481.31153846153848"/>
  </r>
  <r>
    <s v="CONTINENTAL MAIL EXPRESS CO LTDA"/>
    <x v="0"/>
    <x v="1"/>
    <n v="3"/>
    <n v="3"/>
    <x v="0"/>
    <x v="2"/>
    <x v="0"/>
    <n v="612"/>
    <n v="596.9"/>
    <n v="59690"/>
    <n v="97.532679738562095"/>
  </r>
  <r>
    <s v="CONTINENTAL MAIL EXPRESS CO LTDA"/>
    <x v="0"/>
    <x v="1"/>
    <n v="3"/>
    <n v="3"/>
    <x v="0"/>
    <x v="2"/>
    <x v="1"/>
    <n v="235"/>
    <n v="455.39"/>
    <n v="45539"/>
    <n v="193.78297872340426"/>
  </r>
  <r>
    <s v="CONTINENTAL MAIL EXPRESS CO LTDA"/>
    <x v="0"/>
    <x v="1"/>
    <n v="3"/>
    <n v="3"/>
    <x v="0"/>
    <x v="2"/>
    <x v="2"/>
    <n v="128"/>
    <n v="371"/>
    <n v="37156"/>
    <n v="290.28125"/>
  </r>
  <r>
    <s v="CONTINENTAL MAIL EXPRESS CO LTDA"/>
    <x v="0"/>
    <x v="1"/>
    <n v="3"/>
    <n v="3"/>
    <x v="0"/>
    <x v="2"/>
    <x v="3"/>
    <n v="149"/>
    <n v="580"/>
    <n v="58040"/>
    <n v="389.53020134228188"/>
  </r>
  <r>
    <s v="CONTINENTAL MAIL EXPRESS CO LTDA"/>
    <x v="0"/>
    <x v="1"/>
    <n v="3"/>
    <n v="3"/>
    <x v="0"/>
    <x v="2"/>
    <x v="4"/>
    <n v="353"/>
    <n v="1703.86"/>
    <n v="170386"/>
    <n v="482.67988668555239"/>
  </r>
  <r>
    <s v="CONTINENTAL MAIL EXPRESS CO LTDA"/>
    <x v="0"/>
    <x v="1"/>
    <n v="3"/>
    <n v="2"/>
    <x v="0"/>
    <x v="2"/>
    <x v="3"/>
    <n v="353"/>
    <n v="1365.28"/>
    <n v="136528"/>
    <n v="386.76487252124645"/>
  </r>
  <r>
    <s v="CONTINENTAL MAIL EXPRESS CO LTDA"/>
    <x v="0"/>
    <x v="1"/>
    <n v="3"/>
    <n v="2"/>
    <x v="0"/>
    <x v="2"/>
    <x v="0"/>
    <n v="1676"/>
    <n v="1561.42"/>
    <n v="156142"/>
    <n v="93.163484486873514"/>
  </r>
  <r>
    <s v="CONTINENTAL MAIL EXPRESS CO LTDA"/>
    <x v="0"/>
    <x v="1"/>
    <n v="3"/>
    <n v="1"/>
    <x v="0"/>
    <x v="2"/>
    <x v="4"/>
    <n v="608"/>
    <n v="2940.9"/>
    <n v="294090.45"/>
    <n v="483.70139802631581"/>
  </r>
  <r>
    <s v="CONTINENTAL MAIL EXPRESS CO LTDA"/>
    <x v="0"/>
    <x v="1"/>
    <n v="3"/>
    <n v="1"/>
    <x v="0"/>
    <x v="2"/>
    <x v="3"/>
    <n v="236"/>
    <n v="920.59"/>
    <n v="92058.63"/>
    <n v="390.0789406779661"/>
  </r>
  <r>
    <s v="CONTINENTAL MAIL EXPRESS CO LTDA"/>
    <x v="0"/>
    <x v="1"/>
    <n v="3"/>
    <n v="1"/>
    <x v="0"/>
    <x v="2"/>
    <x v="2"/>
    <n v="260"/>
    <n v="756.64"/>
    <n v="75663.759999999995"/>
    <n v="291.01446153846155"/>
  </r>
  <r>
    <s v="CONTINENTAL MAIL EXPRESS CO LTDA"/>
    <x v="0"/>
    <x v="1"/>
    <n v="3"/>
    <n v="1"/>
    <x v="0"/>
    <x v="2"/>
    <x v="1"/>
    <n v="603"/>
    <n v="1171.3"/>
    <n v="117129.5"/>
    <n v="194.24461028192371"/>
  </r>
  <r>
    <s v="CONTINENTAL MAIL EXPRESS CO LTDA"/>
    <x v="0"/>
    <x v="1"/>
    <n v="3"/>
    <n v="1"/>
    <x v="0"/>
    <x v="2"/>
    <x v="0"/>
    <n v="1531"/>
    <n v="1503.57"/>
    <n v="150356.72"/>
    <n v="98.20817766165905"/>
  </r>
  <r>
    <s v="CONTINENTAL MAIL EXPRESS CO LTDA"/>
    <x v="0"/>
    <x v="2"/>
    <n v="4"/>
    <n v="3"/>
    <x v="0"/>
    <x v="2"/>
    <x v="0"/>
    <n v="363"/>
    <n v="241.65"/>
    <n v="72495"/>
    <n v="199.71074380165288"/>
  </r>
  <r>
    <s v="CONTINENTAL MAIL EXPRESS CO LTDA"/>
    <x v="0"/>
    <x v="2"/>
    <n v="4"/>
    <n v="2"/>
    <x v="0"/>
    <x v="2"/>
    <x v="3"/>
    <n v="127"/>
    <n v="463.82"/>
    <n v="139146.47"/>
    <n v="1095.6414960629922"/>
  </r>
  <r>
    <s v="CONTINENTAL MAIL EXPRESS CO LTDA"/>
    <x v="0"/>
    <x v="2"/>
    <n v="4"/>
    <n v="3"/>
    <x v="0"/>
    <x v="2"/>
    <x v="2"/>
    <n v="127"/>
    <n v="323.89"/>
    <n v="97167.82"/>
    <n v="765.10094488188986"/>
  </r>
  <r>
    <s v="CONTINENTAL MAIL EXPRESS CO LTDA"/>
    <x v="0"/>
    <x v="2"/>
    <n v="4"/>
    <n v="3"/>
    <x v="0"/>
    <x v="2"/>
    <x v="3"/>
    <n v="192"/>
    <n v="705.02"/>
    <n v="211507.19"/>
    <n v="1101.5999479166667"/>
  </r>
  <r>
    <s v="CONTINENTAL MAIL EXPRESS CO LTDA"/>
    <x v="0"/>
    <x v="2"/>
    <n v="4"/>
    <n v="3"/>
    <x v="0"/>
    <x v="2"/>
    <x v="4"/>
    <n v="87"/>
    <n v="415.88"/>
    <n v="124762.79"/>
    <n v="1434.0550574712643"/>
  </r>
  <r>
    <s v="CONTINENTAL MAIL EXPRESS CO LTDA"/>
    <x v="0"/>
    <x v="2"/>
    <n v="4"/>
    <n v="1"/>
    <x v="0"/>
    <x v="1"/>
    <x v="0"/>
    <n v="7"/>
    <n v="4.83"/>
    <n v="1449"/>
    <n v="207"/>
  </r>
  <r>
    <s v="CONTINENTAL MAIL EXPRESS CO LTDA"/>
    <x v="0"/>
    <x v="2"/>
    <n v="4"/>
    <n v="1"/>
    <x v="0"/>
    <x v="1"/>
    <x v="1"/>
    <n v="14"/>
    <n v="24.42"/>
    <n v="7326"/>
    <n v="523.28571428571433"/>
  </r>
  <r>
    <s v="CONTINENTAL MAIL EXPRESS CO LTDA"/>
    <x v="0"/>
    <x v="2"/>
    <n v="4"/>
    <n v="1"/>
    <x v="0"/>
    <x v="1"/>
    <x v="2"/>
    <n v="10"/>
    <n v="28.05"/>
    <n v="8415"/>
    <n v="841.5"/>
  </r>
  <r>
    <s v="CONTINENTAL MAIL EXPRESS CO LTDA"/>
    <x v="0"/>
    <x v="2"/>
    <n v="4"/>
    <n v="1"/>
    <x v="0"/>
    <x v="1"/>
    <x v="3"/>
    <n v="11"/>
    <n v="39.92"/>
    <n v="11976"/>
    <n v="1088.7272727272727"/>
  </r>
  <r>
    <s v="CONTINENTAL MAIL EXPRESS CO LTDA"/>
    <x v="0"/>
    <x v="2"/>
    <n v="4"/>
    <n v="1"/>
    <x v="0"/>
    <x v="1"/>
    <x v="4"/>
    <n v="9"/>
    <n v="44.04"/>
    <n v="13212"/>
    <n v="1468"/>
  </r>
  <r>
    <s v="CONTINENTAL MAIL EXPRESS CO LTDA"/>
    <x v="0"/>
    <x v="2"/>
    <n v="4"/>
    <n v="1"/>
    <x v="0"/>
    <x v="2"/>
    <x v="0"/>
    <n v="137"/>
    <n v="98.73"/>
    <n v="29619.95"/>
    <n v="216.20401459854014"/>
  </r>
  <r>
    <s v="CONTINENTAL MAIL EXPRESS CO LTDA"/>
    <x v="0"/>
    <x v="2"/>
    <n v="4"/>
    <n v="1"/>
    <x v="0"/>
    <x v="2"/>
    <x v="1"/>
    <n v="136"/>
    <n v="217.44"/>
    <n v="65231.37"/>
    <n v="479.64242647058825"/>
  </r>
  <r>
    <s v="CONTINENTAL MAIL EXPRESS CO LTDA"/>
    <x v="0"/>
    <x v="2"/>
    <n v="4"/>
    <n v="1"/>
    <x v="0"/>
    <x v="2"/>
    <x v="2"/>
    <n v="66"/>
    <n v="171.59"/>
    <n v="51476.87"/>
    <n v="779.9525757575758"/>
  </r>
  <r>
    <s v="CONTINENTAL MAIL EXPRESS CO LTDA"/>
    <x v="0"/>
    <x v="2"/>
    <n v="4"/>
    <n v="1"/>
    <x v="0"/>
    <x v="2"/>
    <x v="3"/>
    <n v="80"/>
    <n v="287.32"/>
    <n v="86196.53"/>
    <n v="1077.456625"/>
  </r>
  <r>
    <s v="CONTINENTAL MAIL EXPRESS CO LTDA"/>
    <x v="0"/>
    <x v="2"/>
    <n v="4"/>
    <n v="1"/>
    <x v="0"/>
    <x v="2"/>
    <x v="4"/>
    <n v="62"/>
    <n v="298.07"/>
    <n v="89420.800000000003"/>
    <n v="1442.2709677419355"/>
  </r>
  <r>
    <s v="CONTINENTAL MAIL EXPRESS CO LTDA"/>
    <x v="0"/>
    <x v="2"/>
    <n v="4"/>
    <n v="2"/>
    <x v="0"/>
    <x v="1"/>
    <x v="0"/>
    <n v="5"/>
    <n v="4.18"/>
    <n v="1254"/>
    <n v="250.8"/>
  </r>
  <r>
    <s v="CONTINENTAL MAIL EXPRESS CO LTDA"/>
    <x v="0"/>
    <x v="2"/>
    <n v="4"/>
    <n v="2"/>
    <x v="0"/>
    <x v="1"/>
    <x v="1"/>
    <n v="14"/>
    <n v="25.77"/>
    <n v="7731"/>
    <n v="552.21428571428567"/>
  </r>
  <r>
    <s v="CONTINENTAL MAIL EXPRESS CO LTDA"/>
    <x v="0"/>
    <x v="2"/>
    <n v="4"/>
    <n v="2"/>
    <x v="0"/>
    <x v="1"/>
    <x v="2"/>
    <n v="11"/>
    <n v="29.41"/>
    <n v="8823"/>
    <n v="802.09090909090912"/>
  </r>
  <r>
    <s v="CONTINENTAL MAIL EXPRESS CO LTDA"/>
    <x v="0"/>
    <x v="2"/>
    <n v="4"/>
    <n v="2"/>
    <x v="0"/>
    <x v="1"/>
    <x v="3"/>
    <n v="7"/>
    <n v="26.07"/>
    <n v="7821"/>
    <n v="1117.2857142857142"/>
  </r>
  <r>
    <s v="CONTINENTAL MAIL EXPRESS CO LTDA"/>
    <x v="0"/>
    <x v="2"/>
    <n v="4"/>
    <n v="2"/>
    <x v="0"/>
    <x v="1"/>
    <x v="4"/>
    <n v="7"/>
    <n v="34.03"/>
    <n v="10208.74"/>
    <n v="1458.3914285714286"/>
  </r>
  <r>
    <s v="CONTINENTAL MAIL EXPRESS CO LTDA"/>
    <x v="0"/>
    <x v="2"/>
    <n v="4"/>
    <n v="2"/>
    <x v="0"/>
    <x v="2"/>
    <x v="0"/>
    <n v="184"/>
    <n v="126.5"/>
    <n v="37949.160000000003"/>
    <n v="206.24543478260873"/>
  </r>
  <r>
    <s v="CONTINENTAL MAIL EXPRESS CO LTDA"/>
    <x v="0"/>
    <x v="2"/>
    <n v="4"/>
    <n v="2"/>
    <x v="0"/>
    <x v="2"/>
    <x v="1"/>
    <n v="170"/>
    <n v="273.49"/>
    <n v="82047.67"/>
    <n v="482.63335294117644"/>
  </r>
  <r>
    <s v="CONTINENTAL MAIL EXPRESS CO LTDA"/>
    <x v="0"/>
    <x v="2"/>
    <n v="4"/>
    <n v="2"/>
    <x v="0"/>
    <x v="2"/>
    <x v="2"/>
    <n v="93"/>
    <n v="238.88"/>
    <n v="71663.960000000006"/>
    <n v="770.58021505376348"/>
  </r>
  <r>
    <s v="CONTINENTAL MAIL EXPRESS CO LTDA"/>
    <x v="0"/>
    <x v="2"/>
    <n v="4"/>
    <n v="3"/>
    <x v="0"/>
    <x v="1"/>
    <x v="4"/>
    <n v="6"/>
    <n v="29.08"/>
    <n v="8722.7900000000009"/>
    <n v="1453.7983333333334"/>
  </r>
  <r>
    <s v="CONTINENTAL MAIL EXPRESS CO LTDA"/>
    <x v="0"/>
    <x v="2"/>
    <n v="4"/>
    <n v="3"/>
    <x v="0"/>
    <x v="1"/>
    <x v="3"/>
    <n v="13"/>
    <n v="50.89"/>
    <n v="15267.71"/>
    <n v="1174.4392307692308"/>
  </r>
  <r>
    <s v="CONTINENTAL MAIL EXPRESS CO LTDA"/>
    <x v="0"/>
    <x v="2"/>
    <n v="4"/>
    <n v="3"/>
    <x v="0"/>
    <x v="1"/>
    <x v="2"/>
    <n v="13"/>
    <n v="37.43"/>
    <n v="11229"/>
    <n v="863.76923076923072"/>
  </r>
  <r>
    <s v="CONTINENTAL MAIL EXPRESS CO LTDA"/>
    <x v="0"/>
    <x v="2"/>
    <n v="4"/>
    <n v="3"/>
    <x v="0"/>
    <x v="1"/>
    <x v="1"/>
    <n v="9"/>
    <n v="15.48"/>
    <n v="4644"/>
    <n v="516"/>
  </r>
  <r>
    <s v="CONTINENTAL MAIL EXPRESS CO LTDA"/>
    <x v="0"/>
    <x v="2"/>
    <n v="4"/>
    <n v="3"/>
    <x v="0"/>
    <x v="1"/>
    <x v="0"/>
    <n v="8"/>
    <n v="6.46"/>
    <n v="1938"/>
    <n v="242.25"/>
  </r>
  <r>
    <s v="CONTINENTAL MAIL EXPRESS CO LTDA"/>
    <x v="0"/>
    <x v="2"/>
    <n v="4"/>
    <n v="2"/>
    <x v="0"/>
    <x v="2"/>
    <x v="4"/>
    <n v="83"/>
    <n v="398.39"/>
    <n v="119517.33"/>
    <n v="1439.9678313253012"/>
  </r>
  <r>
    <s v="CONTINENTAL MAIL EXPRESS CO LTDA"/>
    <x v="0"/>
    <x v="2"/>
    <n v="4"/>
    <n v="3"/>
    <x v="0"/>
    <x v="2"/>
    <x v="1"/>
    <n v="223"/>
    <n v="362.73"/>
    <n v="108818.63"/>
    <n v="487.97591928251126"/>
  </r>
  <r>
    <s v="COOPERATIVA DE TRANSPORTADORES DE SAN GIL LTDA"/>
    <x v="0"/>
    <x v="0"/>
    <n v="2"/>
    <n v="1"/>
    <x v="0"/>
    <x v="2"/>
    <x v="0"/>
    <n v="2835"/>
    <n v="2678"/>
    <n v="9072000"/>
    <n v="3200"/>
  </r>
  <r>
    <s v="COOPERATIVA DE TRANSPORTADORES DE SAN GIL LTDA"/>
    <x v="0"/>
    <x v="0"/>
    <n v="2"/>
    <n v="1"/>
    <x v="0"/>
    <x v="2"/>
    <x v="1"/>
    <n v="2858"/>
    <n v="5700"/>
    <n v="10003000"/>
    <n v="3500"/>
  </r>
  <r>
    <s v="COOPERATIVA DE TRANSPORTADORES DE SAN GIL LTDA"/>
    <x v="0"/>
    <x v="0"/>
    <n v="2"/>
    <n v="3"/>
    <x v="0"/>
    <x v="2"/>
    <x v="4"/>
    <n v="198"/>
    <n v="950"/>
    <n v="792000"/>
    <n v="4000"/>
  </r>
  <r>
    <s v="COOPERATIVA DE TRANSPORTADORES DE SAN GIL LTDA"/>
    <x v="0"/>
    <x v="0"/>
    <n v="2"/>
    <n v="3"/>
    <x v="0"/>
    <x v="2"/>
    <x v="3"/>
    <n v="247"/>
    <n v="963"/>
    <n v="988000"/>
    <n v="4000"/>
  </r>
  <r>
    <s v="COOPERATIVA DE TRANSPORTADORES DE SAN GIL LTDA"/>
    <x v="0"/>
    <x v="0"/>
    <n v="2"/>
    <n v="3"/>
    <x v="0"/>
    <x v="2"/>
    <x v="2"/>
    <n v="3312"/>
    <n v="8497"/>
    <n v="13248000"/>
    <n v="4000"/>
  </r>
  <r>
    <s v="COOPERATIVA DE TRANSPORTADORES DE SAN GIL LTDA"/>
    <x v="0"/>
    <x v="0"/>
    <n v="2"/>
    <n v="3"/>
    <x v="0"/>
    <x v="2"/>
    <x v="1"/>
    <n v="2424"/>
    <n v="4504"/>
    <n v="8484000"/>
    <n v="3500"/>
  </r>
  <r>
    <s v="COOPERATIVA DE TRANSPORTADORES DE SAN GIL LTDA"/>
    <x v="0"/>
    <x v="0"/>
    <n v="2"/>
    <n v="3"/>
    <x v="0"/>
    <x v="2"/>
    <x v="0"/>
    <n v="2035"/>
    <n v="1871"/>
    <n v="6512000"/>
    <n v="3200"/>
  </r>
  <r>
    <s v="COOPERATIVA DE TRANSPORTADORES DE SAN GIL LTDA"/>
    <x v="0"/>
    <x v="0"/>
    <n v="2"/>
    <n v="2"/>
    <x v="0"/>
    <x v="2"/>
    <x v="4"/>
    <n v="124"/>
    <n v="595"/>
    <n v="496000"/>
    <n v="4000"/>
  </r>
  <r>
    <s v="COOPERATIVA DE TRANSPORTADORES DE SAN GIL LTDA"/>
    <x v="0"/>
    <x v="0"/>
    <n v="2"/>
    <n v="2"/>
    <x v="0"/>
    <x v="2"/>
    <x v="3"/>
    <n v="178"/>
    <n v="694"/>
    <n v="712000"/>
    <n v="4000"/>
  </r>
  <r>
    <s v="COOPERATIVA DE TRANSPORTADORES DE SAN GIL LTDA"/>
    <x v="0"/>
    <x v="0"/>
    <n v="2"/>
    <n v="2"/>
    <x v="0"/>
    <x v="2"/>
    <x v="2"/>
    <n v="3121"/>
    <n v="8194"/>
    <n v="12484000"/>
    <n v="4000"/>
  </r>
  <r>
    <s v="COOPERATIVA DE TRANSPORTADORES DE SAN GIL LTDA"/>
    <x v="0"/>
    <x v="0"/>
    <n v="2"/>
    <n v="2"/>
    <x v="0"/>
    <x v="2"/>
    <x v="1"/>
    <n v="2692"/>
    <n v="5369"/>
    <n v="9422000"/>
    <n v="3500"/>
  </r>
  <r>
    <s v="COOPERATIVA DE TRANSPORTADORES DE SAN GIL LTDA"/>
    <x v="0"/>
    <x v="0"/>
    <n v="2"/>
    <n v="2"/>
    <x v="0"/>
    <x v="2"/>
    <x v="0"/>
    <n v="2412"/>
    <n v="2278"/>
    <n v="7718400"/>
    <n v="3200"/>
  </r>
  <r>
    <s v="COOPERATIVA DE TRANSPORTADORES DE SAN GIL LTDA"/>
    <x v="0"/>
    <x v="0"/>
    <n v="2"/>
    <n v="1"/>
    <x v="0"/>
    <x v="2"/>
    <x v="4"/>
    <n v="99"/>
    <n v="475"/>
    <n v="396000"/>
    <n v="4000"/>
  </r>
  <r>
    <s v="COOPERATIVA DE TRANSPORTADORES DE SAN GIL LTDA"/>
    <x v="0"/>
    <x v="0"/>
    <n v="2"/>
    <n v="1"/>
    <x v="0"/>
    <x v="2"/>
    <x v="3"/>
    <n v="139"/>
    <n v="542"/>
    <n v="556000"/>
    <n v="4000"/>
  </r>
  <r>
    <s v="COOPERATIVA DE TRANSPORTADORES DE SAN GIL LTDA"/>
    <x v="0"/>
    <x v="0"/>
    <n v="2"/>
    <n v="1"/>
    <x v="0"/>
    <x v="2"/>
    <x v="2"/>
    <n v="1762"/>
    <n v="4626"/>
    <n v="7048000"/>
    <n v="4000"/>
  </r>
  <r>
    <s v="COOPERATIVA DE TRANSPORTADORES DE SAN GIL LTDA"/>
    <x v="0"/>
    <x v="1"/>
    <n v="3"/>
    <n v="2"/>
    <x v="0"/>
    <x v="2"/>
    <x v="4"/>
    <n v="1001"/>
    <n v="4804.8"/>
    <n v="4004000"/>
    <n v="4000"/>
  </r>
  <r>
    <s v="COOPERATIVA DE TRANSPORTADORES DE SAN GIL LTDA"/>
    <x v="0"/>
    <x v="1"/>
    <n v="3"/>
    <n v="2"/>
    <x v="0"/>
    <x v="2"/>
    <x v="3"/>
    <n v="1724"/>
    <n v="6723.6"/>
    <n v="6896000"/>
    <n v="4000"/>
  </r>
  <r>
    <s v="COOPERATIVA DE TRANSPORTADORES DE SAN GIL LTDA"/>
    <x v="0"/>
    <x v="1"/>
    <n v="3"/>
    <n v="2"/>
    <x v="0"/>
    <x v="2"/>
    <x v="1"/>
    <n v="2278"/>
    <n v="4543.47"/>
    <n v="7973000"/>
    <n v="3500"/>
  </r>
  <r>
    <s v="COOPERATIVA DE TRANSPORTADORES DE SAN GIL LTDA"/>
    <x v="0"/>
    <x v="1"/>
    <n v="3"/>
    <n v="2"/>
    <x v="0"/>
    <x v="2"/>
    <x v="0"/>
    <n v="2521"/>
    <n v="2381.08"/>
    <n v="8067200"/>
    <n v="3200"/>
  </r>
  <r>
    <s v="COOPERATIVA DE TRANSPORTADORES DE SAN GIL LTDA"/>
    <x v="0"/>
    <x v="1"/>
    <n v="3"/>
    <n v="1"/>
    <x v="0"/>
    <x v="2"/>
    <x v="4"/>
    <n v="103"/>
    <n v="494.4"/>
    <n v="412000"/>
    <n v="4000"/>
  </r>
  <r>
    <s v="COOPERATIVA DE TRANSPORTADORES DE SAN GIL LTDA"/>
    <x v="0"/>
    <x v="1"/>
    <n v="3"/>
    <n v="1"/>
    <x v="0"/>
    <x v="2"/>
    <x v="3"/>
    <n v="151"/>
    <n v="588.9"/>
    <n v="604000"/>
    <n v="4000"/>
  </r>
  <r>
    <s v="COOPERATIVA DE TRANSPORTADORES DE SAN GIL LTDA"/>
    <x v="0"/>
    <x v="1"/>
    <n v="3"/>
    <n v="1"/>
    <x v="0"/>
    <x v="2"/>
    <x v="2"/>
    <n v="2605"/>
    <n v="6839.69"/>
    <n v="10420000"/>
    <n v="4000"/>
  </r>
  <r>
    <s v="COOPERATIVA DE TRANSPORTADORES DE SAN GIL LTDA"/>
    <x v="0"/>
    <x v="1"/>
    <n v="3"/>
    <n v="1"/>
    <x v="0"/>
    <x v="2"/>
    <x v="1"/>
    <n v="2841"/>
    <n v="5666.37"/>
    <n v="9943500"/>
    <n v="3500"/>
  </r>
  <r>
    <s v="COOPERATIVA DE TRANSPORTADORES DE SAN GIL LTDA"/>
    <x v="0"/>
    <x v="1"/>
    <n v="3"/>
    <n v="1"/>
    <x v="0"/>
    <x v="2"/>
    <x v="0"/>
    <n v="2508"/>
    <n v="2368.81"/>
    <n v="8025600"/>
    <n v="3200"/>
  </r>
  <r>
    <s v="COOPERATIVA DE TRANSPORTADORES DE SAN GIL LTDA"/>
    <x v="0"/>
    <x v="1"/>
    <n v="3"/>
    <n v="3"/>
    <x v="0"/>
    <x v="2"/>
    <x v="4"/>
    <n v="2203"/>
    <n v="10574.4"/>
    <n v="8812000"/>
    <n v="4000"/>
  </r>
  <r>
    <s v="COOPERATIVA DE TRANSPORTADORES DE SAN GIL LTDA"/>
    <x v="0"/>
    <x v="1"/>
    <n v="3"/>
    <n v="3"/>
    <x v="0"/>
    <x v="2"/>
    <x v="3"/>
    <n v="3014"/>
    <n v="11754.6"/>
    <n v="12056000"/>
    <n v="4000"/>
  </r>
  <r>
    <s v="COOPERATIVA DE TRANSPORTADORES DE SAN GIL LTDA"/>
    <x v="0"/>
    <x v="1"/>
    <n v="3"/>
    <n v="3"/>
    <x v="0"/>
    <x v="2"/>
    <x v="2"/>
    <n v="246"/>
    <n v="631.14"/>
    <n v="984000"/>
    <n v="4000"/>
  </r>
  <r>
    <s v="COOPERATIVA DE TRANSPORTADORES DE SAN GIL LTDA"/>
    <x v="0"/>
    <x v="1"/>
    <n v="3"/>
    <n v="3"/>
    <x v="0"/>
    <x v="2"/>
    <x v="1"/>
    <n v="203"/>
    <n v="377.17"/>
    <n v="710500"/>
    <n v="3500"/>
  </r>
  <r>
    <s v="COOPERATIVA DE TRANSPORTADORES DE SAN GIL LTDA"/>
    <x v="0"/>
    <x v="1"/>
    <n v="3"/>
    <n v="3"/>
    <x v="0"/>
    <x v="2"/>
    <x v="0"/>
    <n v="2427"/>
    <n v="2231.63"/>
    <n v="7766400"/>
    <n v="3200"/>
  </r>
  <r>
    <s v="COOPERATIVA DE TRANSPORTADORES DE SAN GIL LTDA"/>
    <x v="0"/>
    <x v="1"/>
    <n v="3"/>
    <n v="2"/>
    <x v="0"/>
    <x v="2"/>
    <x v="2"/>
    <n v="1233"/>
    <n v="3237.36"/>
    <n v="4932000"/>
    <n v="4000"/>
  </r>
  <r>
    <s v="COOPERATIVA DE TRANSPORTADORES DE SAN GIL LTDA"/>
    <x v="0"/>
    <x v="2"/>
    <n v="4"/>
    <n v="1"/>
    <x v="0"/>
    <x v="2"/>
    <x v="2"/>
    <n v="198"/>
    <n v="520"/>
    <n v="792000"/>
    <n v="4000"/>
  </r>
  <r>
    <s v="COOPERATIVA DE TRANSPORTADORES DE SAN GIL LTDA"/>
    <x v="0"/>
    <x v="2"/>
    <n v="4"/>
    <n v="1"/>
    <x v="0"/>
    <x v="2"/>
    <x v="3"/>
    <n v="383"/>
    <n v="1494"/>
    <n v="1532000"/>
    <n v="4000"/>
  </r>
  <r>
    <s v="COOPERATIVA DE TRANSPORTADORES DE SAN GIL LTDA"/>
    <x v="0"/>
    <x v="2"/>
    <n v="4"/>
    <n v="1"/>
    <x v="0"/>
    <x v="2"/>
    <x v="4"/>
    <n v="2498"/>
    <n v="11990"/>
    <n v="9992000"/>
    <n v="4000"/>
  </r>
  <r>
    <s v="COOPERATIVA DE TRANSPORTADORES DE SAN GIL LTDA"/>
    <x v="0"/>
    <x v="2"/>
    <n v="4"/>
    <n v="2"/>
    <x v="0"/>
    <x v="2"/>
    <x v="0"/>
    <n v="3784"/>
    <n v="3574"/>
    <n v="12108800"/>
    <n v="3200"/>
  </r>
  <r>
    <s v="COOPERATIVA DE TRANSPORTADORES DE SAN GIL LTDA"/>
    <x v="0"/>
    <x v="2"/>
    <n v="4"/>
    <n v="2"/>
    <x v="0"/>
    <x v="2"/>
    <x v="1"/>
    <n v="3673"/>
    <n v="7326"/>
    <n v="12855500"/>
    <n v="3500"/>
  </r>
  <r>
    <s v="COOPERATIVA DE TRANSPORTADORES DE SAN GIL LTDA"/>
    <x v="0"/>
    <x v="2"/>
    <n v="4"/>
    <n v="2"/>
    <x v="0"/>
    <x v="2"/>
    <x v="2"/>
    <n v="107"/>
    <n v="281"/>
    <n v="428000"/>
    <n v="4000"/>
  </r>
  <r>
    <s v="COOPERATIVA DE TRANSPORTADORES DE SAN GIL LTDA"/>
    <x v="0"/>
    <x v="2"/>
    <n v="4"/>
    <n v="2"/>
    <x v="0"/>
    <x v="2"/>
    <x v="3"/>
    <n v="115"/>
    <n v="449"/>
    <n v="460000"/>
    <n v="4000"/>
  </r>
  <r>
    <s v="COOPERATIVA DE TRANSPORTADORES DE SAN GIL LTDA"/>
    <x v="0"/>
    <x v="2"/>
    <n v="4"/>
    <n v="2"/>
    <x v="0"/>
    <x v="2"/>
    <x v="4"/>
    <n v="1489"/>
    <n v="7147"/>
    <n v="5956000"/>
    <n v="4000"/>
  </r>
  <r>
    <s v="COOPERATIVA DE TRANSPORTADORES DE SAN GIL LTDA"/>
    <x v="0"/>
    <x v="2"/>
    <n v="4"/>
    <n v="3"/>
    <x v="0"/>
    <x v="2"/>
    <x v="0"/>
    <n v="2890"/>
    <n v="2657"/>
    <n v="9248000"/>
    <n v="3200"/>
  </r>
  <r>
    <s v="COOPERATIVA DE TRANSPORTADORES DE SAN GIL LTDA"/>
    <x v="0"/>
    <x v="2"/>
    <n v="4"/>
    <n v="3"/>
    <x v="0"/>
    <x v="2"/>
    <x v="1"/>
    <n v="3278"/>
    <n v="6091"/>
    <n v="11473000"/>
    <n v="3500"/>
  </r>
  <r>
    <s v="COOPERATIVA DE TRANSPORTADORES DE SAN GIL LTDA"/>
    <x v="0"/>
    <x v="2"/>
    <n v="4"/>
    <n v="3"/>
    <x v="0"/>
    <x v="2"/>
    <x v="2"/>
    <n v="282"/>
    <n v="723"/>
    <n v="1128000"/>
    <n v="4000"/>
  </r>
  <r>
    <s v="COOPERATIVA DE TRANSPORTADORES DE SAN GIL LTDA"/>
    <x v="0"/>
    <x v="2"/>
    <n v="4"/>
    <n v="1"/>
    <x v="0"/>
    <x v="2"/>
    <x v="0"/>
    <n v="2416"/>
    <n v="2282"/>
    <n v="7731200"/>
    <n v="3200"/>
  </r>
  <r>
    <s v="COOPERATIVA DE TRANSPORTADORES DE SAN GIL LTDA"/>
    <x v="0"/>
    <x v="2"/>
    <n v="4"/>
    <n v="1"/>
    <x v="0"/>
    <x v="2"/>
    <x v="1"/>
    <n v="3203"/>
    <n v="6388"/>
    <n v="11210500"/>
    <n v="3500"/>
  </r>
  <r>
    <s v="COOPERATIVA DE TRANSPORTADORES DE SAN GIL LTDA"/>
    <x v="0"/>
    <x v="2"/>
    <n v="4"/>
    <n v="3"/>
    <x v="0"/>
    <x v="2"/>
    <x v="3"/>
    <n v="1181"/>
    <n v="4606"/>
    <n v="4724000"/>
    <n v="4000"/>
  </r>
  <r>
    <s v="COOPERATIVA DE TRANSPORTADORES DE SAN GIL LTDA"/>
    <x v="0"/>
    <x v="2"/>
    <n v="4"/>
    <n v="3"/>
    <x v="0"/>
    <x v="2"/>
    <x v="4"/>
    <n v="2397"/>
    <n v="11506"/>
    <n v="9588000"/>
    <n v="4000"/>
  </r>
  <r>
    <s v="COOPERATIVA DE TRANSPORTADORES DEL MEDIO MAGDALENA LTDA."/>
    <x v="0"/>
    <x v="0"/>
    <n v="2"/>
    <n v="1"/>
    <x v="0"/>
    <x v="1"/>
    <x v="0"/>
    <n v="3619"/>
    <n v="3619000"/>
    <n v="15955000"/>
    <n v="4408.6764299530259"/>
  </r>
  <r>
    <s v="COOPERATIVA DE TRANSPORTADORES DEL MEDIO MAGDALENA LTDA."/>
    <x v="0"/>
    <x v="0"/>
    <n v="2"/>
    <n v="2"/>
    <x v="0"/>
    <x v="1"/>
    <x v="0"/>
    <n v="4152"/>
    <n v="4152000"/>
    <n v="18464001"/>
    <n v="4447.0137283236991"/>
  </r>
  <r>
    <s v="COOPERATIVA DE TRANSPORTADORES DEL MEDIO MAGDALENA LTDA."/>
    <x v="0"/>
    <x v="0"/>
    <n v="2"/>
    <n v="3"/>
    <x v="0"/>
    <x v="1"/>
    <x v="0"/>
    <n v="4006"/>
    <n v="4000600"/>
    <n v="17682500"/>
    <n v="4414.0039940089864"/>
  </r>
  <r>
    <s v="COOPERATIVA DE TRANSPORTADORES DEL MEDIO MAGDALENA LTDA."/>
    <x v="0"/>
    <x v="1"/>
    <n v="3"/>
    <n v="2"/>
    <x v="0"/>
    <x v="1"/>
    <x v="0"/>
    <n v="3938"/>
    <n v="3938000"/>
    <n v="18961500"/>
    <n v="4815.0076180802434"/>
  </r>
  <r>
    <s v="COOPERATIVA DE TRANSPORTADORES DEL MEDIO MAGDALENA LTDA."/>
    <x v="0"/>
    <x v="1"/>
    <n v="3"/>
    <n v="1"/>
    <x v="0"/>
    <x v="1"/>
    <x v="0"/>
    <n v="3907"/>
    <n v="3907000"/>
    <n v="18802500"/>
    <n v="4812.5159969285896"/>
  </r>
  <r>
    <s v="COOPERATIVA DE TRANSPORTADORES DEL MEDIO MAGDALENA LTDA."/>
    <x v="0"/>
    <x v="1"/>
    <n v="3"/>
    <n v="3"/>
    <x v="0"/>
    <x v="1"/>
    <x v="0"/>
    <n v="3916"/>
    <n v="3916000"/>
    <n v="18277000"/>
    <n v="4667.2625127681304"/>
  </r>
  <r>
    <s v="COOPERATIVA DE TRANSPORTADORES DEL MEDIO MAGDALENA LTDA."/>
    <x v="0"/>
    <x v="2"/>
    <n v="4"/>
    <n v="2"/>
    <x v="0"/>
    <x v="1"/>
    <x v="0"/>
    <n v="2531"/>
    <n v="2531000"/>
    <n v="12238500"/>
    <n v="4835.4405373370209"/>
  </r>
  <r>
    <s v="COOPERATIVA DE TRANSPORTADORES DEL MEDIO MAGDALENA LTDA."/>
    <x v="0"/>
    <x v="2"/>
    <n v="4"/>
    <n v="3"/>
    <x v="0"/>
    <x v="1"/>
    <x v="0"/>
    <n v="4082"/>
    <n v="4082000"/>
    <n v="19334000"/>
    <n v="4736.4037236648701"/>
  </r>
  <r>
    <s v="COOPERATIVA DE TRANSPORTADORES DEL MEDIO MAGDALENA LTDA."/>
    <x v="0"/>
    <x v="2"/>
    <n v="4"/>
    <n v="1"/>
    <x v="0"/>
    <x v="1"/>
    <x v="0"/>
    <n v="2767"/>
    <n v="2767000"/>
    <n v="13328500"/>
    <n v="4816.9497650885432"/>
  </r>
  <r>
    <s v="COOPERATIVA DE TRANSPORTADORES DEL SARAVITA LTDA."/>
    <x v="0"/>
    <x v="0"/>
    <n v="2"/>
    <n v="1"/>
    <x v="0"/>
    <x v="2"/>
    <x v="3"/>
    <n v="310"/>
    <n v="1085"/>
    <n v="1437612"/>
    <n v="4637.4580645161286"/>
  </r>
  <r>
    <s v="COOPERATIVA DE TRANSPORTADORES DEL SARAVITA LTDA."/>
    <x v="0"/>
    <x v="0"/>
    <n v="2"/>
    <n v="1"/>
    <x v="0"/>
    <x v="2"/>
    <x v="4"/>
    <n v="230"/>
    <n v="1035"/>
    <n v="695600"/>
    <n v="3024.3478260869565"/>
  </r>
  <r>
    <s v="COOPERATIVA DE TRANSPORTADORES DEL SARAVITA LTDA."/>
    <x v="0"/>
    <x v="0"/>
    <n v="2"/>
    <n v="3"/>
    <x v="0"/>
    <x v="2"/>
    <x v="3"/>
    <n v="280"/>
    <n v="980"/>
    <n v="1390108"/>
    <n v="4964.6714285714288"/>
  </r>
  <r>
    <s v="COOPERATIVA DE TRANSPORTADORES DEL SARAVITA LTDA."/>
    <x v="0"/>
    <x v="0"/>
    <n v="2"/>
    <n v="1"/>
    <x v="0"/>
    <x v="2"/>
    <x v="0"/>
    <n v="880"/>
    <n v="880"/>
    <n v="812480"/>
    <n v="923.27272727272725"/>
  </r>
  <r>
    <s v="COOPERATIVA DE TRANSPORTADORES DEL SARAVITA LTDA."/>
    <x v="0"/>
    <x v="0"/>
    <n v="2"/>
    <n v="1"/>
    <x v="0"/>
    <x v="2"/>
    <x v="1"/>
    <n v="520"/>
    <n v="780"/>
    <n v="1426680"/>
    <n v="2743.6153846153848"/>
  </r>
  <r>
    <s v="COOPERATIVA DE TRANSPORTADORES DEL SARAVITA LTDA."/>
    <x v="0"/>
    <x v="0"/>
    <n v="2"/>
    <n v="3"/>
    <x v="0"/>
    <x v="2"/>
    <x v="4"/>
    <n v="210"/>
    <n v="945"/>
    <n v="975661"/>
    <n v="4646.0047619047618"/>
  </r>
  <r>
    <s v="COOPERATIVA DE TRANSPORTADORES DEL SARAVITA LTDA."/>
    <x v="0"/>
    <x v="0"/>
    <n v="2"/>
    <n v="3"/>
    <x v="0"/>
    <x v="2"/>
    <x v="2"/>
    <n v="400"/>
    <n v="1000"/>
    <n v="1430630"/>
    <n v="3576.5749999999998"/>
  </r>
  <r>
    <s v="COOPERATIVA DE TRANSPORTADORES DEL SARAVITA LTDA."/>
    <x v="0"/>
    <x v="0"/>
    <n v="2"/>
    <n v="3"/>
    <x v="0"/>
    <x v="2"/>
    <x v="1"/>
    <n v="480"/>
    <n v="720"/>
    <n v="1502104"/>
    <n v="3129.3833333333332"/>
  </r>
  <r>
    <s v="COOPERATIVA DE TRANSPORTADORES DEL SARAVITA LTDA."/>
    <x v="0"/>
    <x v="0"/>
    <n v="2"/>
    <n v="3"/>
    <x v="0"/>
    <x v="2"/>
    <x v="0"/>
    <n v="900"/>
    <n v="900"/>
    <n v="890124"/>
    <n v="989.02666666666664"/>
  </r>
  <r>
    <s v="COOPERATIVA DE TRANSPORTADORES DEL SARAVITA LTDA."/>
    <x v="0"/>
    <x v="0"/>
    <n v="2"/>
    <n v="2"/>
    <x v="0"/>
    <x v="2"/>
    <x v="4"/>
    <n v="220"/>
    <n v="990"/>
    <n v="760629"/>
    <n v="3457.4045454545453"/>
  </r>
  <r>
    <s v="COOPERATIVA DE TRANSPORTADORES DEL SARAVITA LTDA."/>
    <x v="0"/>
    <x v="0"/>
    <n v="2"/>
    <n v="2"/>
    <x v="0"/>
    <x v="2"/>
    <x v="3"/>
    <n v="290"/>
    <n v="1015"/>
    <n v="1340512"/>
    <n v="4622.4551724137928"/>
  </r>
  <r>
    <s v="COOPERATIVA DE TRANSPORTADORES DEL SARAVITA LTDA."/>
    <x v="0"/>
    <x v="0"/>
    <n v="2"/>
    <n v="2"/>
    <x v="0"/>
    <x v="2"/>
    <x v="2"/>
    <n v="410"/>
    <n v="1025"/>
    <n v="1692015"/>
    <n v="4126.8658536585363"/>
  </r>
  <r>
    <s v="COOPERATIVA DE TRANSPORTADORES DEL SARAVITA LTDA."/>
    <x v="0"/>
    <x v="0"/>
    <n v="2"/>
    <n v="1"/>
    <x v="0"/>
    <x v="2"/>
    <x v="2"/>
    <n v="420"/>
    <n v="1050"/>
    <n v="1528650"/>
    <n v="3639.6428571428573"/>
  </r>
  <r>
    <s v="COOPERATIVA DE TRANSPORTADORES DEL SARAVITA LTDA."/>
    <x v="0"/>
    <x v="0"/>
    <n v="2"/>
    <n v="2"/>
    <x v="0"/>
    <x v="2"/>
    <x v="0"/>
    <n v="910"/>
    <n v="910"/>
    <n v="910311"/>
    <n v="1000.3417582417583"/>
  </r>
  <r>
    <s v="COOPERATIVA DE TRANSPORTADORES DEL SARAVITA LTDA."/>
    <x v="0"/>
    <x v="0"/>
    <n v="2"/>
    <n v="2"/>
    <x v="0"/>
    <x v="2"/>
    <x v="1"/>
    <n v="530"/>
    <n v="795"/>
    <n v="1767720"/>
    <n v="3335.3207547169814"/>
  </r>
  <r>
    <s v="COOPERATIVA DE TRANSPORTADORES DEL SARAVITA LTDA."/>
    <x v="0"/>
    <x v="1"/>
    <n v="3"/>
    <n v="3"/>
    <x v="0"/>
    <x v="2"/>
    <x v="4"/>
    <n v="230"/>
    <n v="1035"/>
    <n v="1200250"/>
    <n v="5218.478260869565"/>
  </r>
  <r>
    <s v="COOPERATIVA DE TRANSPORTADORES DEL SARAVITA LTDA."/>
    <x v="0"/>
    <x v="1"/>
    <n v="3"/>
    <n v="1"/>
    <x v="0"/>
    <x v="2"/>
    <x v="1"/>
    <n v="530"/>
    <n v="795"/>
    <n v="1559050"/>
    <n v="2941.6037735849059"/>
  </r>
  <r>
    <s v="COOPERATIVA DE TRANSPORTADORES DEL SARAVITA LTDA."/>
    <x v="0"/>
    <x v="1"/>
    <n v="3"/>
    <n v="1"/>
    <x v="0"/>
    <x v="2"/>
    <x v="2"/>
    <n v="420"/>
    <n v="1050"/>
    <n v="1650100"/>
    <n v="3928.8095238095239"/>
  </r>
  <r>
    <s v="COOPERATIVA DE TRANSPORTADORES DEL SARAVITA LTDA."/>
    <x v="0"/>
    <x v="1"/>
    <n v="3"/>
    <n v="1"/>
    <x v="0"/>
    <x v="2"/>
    <x v="3"/>
    <n v="340"/>
    <n v="1190"/>
    <n v="1338505"/>
    <n v="3936.7794117647059"/>
  </r>
  <r>
    <s v="COOPERATIVA DE TRANSPORTADORES DEL SARAVITA LTDA."/>
    <x v="0"/>
    <x v="1"/>
    <n v="3"/>
    <n v="1"/>
    <x v="0"/>
    <x v="2"/>
    <x v="4"/>
    <n v="240"/>
    <n v="1080"/>
    <n v="1180200"/>
    <n v="4917.5"/>
  </r>
  <r>
    <s v="COOPERATIVA DE TRANSPORTADORES DEL SARAVITA LTDA."/>
    <x v="0"/>
    <x v="1"/>
    <n v="3"/>
    <n v="2"/>
    <x v="0"/>
    <x v="2"/>
    <x v="0"/>
    <n v="960"/>
    <n v="960"/>
    <n v="1226100"/>
    <n v="1277.1875"/>
  </r>
  <r>
    <s v="COOPERATIVA DE TRANSPORTADORES DEL SARAVITA LTDA."/>
    <x v="0"/>
    <x v="1"/>
    <n v="3"/>
    <n v="2"/>
    <x v="0"/>
    <x v="2"/>
    <x v="1"/>
    <n v="540"/>
    <n v="810"/>
    <n v="1314450"/>
    <n v="2434.1666666666665"/>
  </r>
  <r>
    <s v="COOPERATIVA DE TRANSPORTADORES DEL SARAVITA LTDA."/>
    <x v="0"/>
    <x v="1"/>
    <n v="3"/>
    <n v="1"/>
    <x v="0"/>
    <x v="2"/>
    <x v="0"/>
    <n v="930"/>
    <n v="930"/>
    <n v="938014"/>
    <n v="1008.6172043010753"/>
  </r>
  <r>
    <s v="COOPERATIVA DE TRANSPORTADORES DEL SARAVITA LTDA."/>
    <x v="0"/>
    <x v="1"/>
    <n v="3"/>
    <n v="2"/>
    <x v="0"/>
    <x v="2"/>
    <x v="2"/>
    <n v="420"/>
    <n v="1050"/>
    <n v="1960210"/>
    <n v="4667.166666666667"/>
  </r>
  <r>
    <s v="COOPERATIVA DE TRANSPORTADORES DEL SARAVITA LTDA."/>
    <x v="0"/>
    <x v="1"/>
    <n v="3"/>
    <n v="2"/>
    <x v="0"/>
    <x v="2"/>
    <x v="3"/>
    <n v="300"/>
    <n v="1050"/>
    <n v="1358515"/>
    <n v="4528.3833333333332"/>
  </r>
  <r>
    <s v="COOPERATIVA DE TRANSPORTADORES DEL SARAVITA LTDA."/>
    <x v="0"/>
    <x v="1"/>
    <n v="3"/>
    <n v="2"/>
    <x v="0"/>
    <x v="2"/>
    <x v="4"/>
    <n v="230"/>
    <n v="805"/>
    <n v="1286000"/>
    <n v="5591.304347826087"/>
  </r>
  <r>
    <s v="COOPERATIVA DE TRANSPORTADORES DEL SARAVITA LTDA."/>
    <x v="0"/>
    <x v="1"/>
    <n v="3"/>
    <n v="3"/>
    <x v="0"/>
    <x v="2"/>
    <x v="0"/>
    <n v="890"/>
    <n v="890"/>
    <n v="1315700"/>
    <n v="1478.314606741573"/>
  </r>
  <r>
    <s v="COOPERATIVA DE TRANSPORTADORES DEL SARAVITA LTDA."/>
    <x v="0"/>
    <x v="1"/>
    <n v="3"/>
    <n v="3"/>
    <x v="0"/>
    <x v="2"/>
    <x v="1"/>
    <n v="490"/>
    <n v="735"/>
    <n v="1618014"/>
    <n v="3302.0693877551021"/>
  </r>
  <r>
    <s v="COOPERATIVA DE TRANSPORTADORES DEL SARAVITA LTDA."/>
    <x v="0"/>
    <x v="1"/>
    <n v="3"/>
    <n v="3"/>
    <x v="0"/>
    <x v="2"/>
    <x v="2"/>
    <n v="410"/>
    <n v="1025"/>
    <n v="1454666"/>
    <n v="3547.9658536585366"/>
  </r>
  <r>
    <s v="COOPERATIVA DE TRANSPORTADORES DEL SARAVITA LTDA."/>
    <x v="0"/>
    <x v="1"/>
    <n v="3"/>
    <n v="3"/>
    <x v="0"/>
    <x v="2"/>
    <x v="3"/>
    <n v="290"/>
    <n v="1015"/>
    <n v="1336523"/>
    <n v="4608.7"/>
  </r>
  <r>
    <s v="COOPERATIVA DE TRANSPORTADORES DEL SARAVITA LTDA."/>
    <x v="0"/>
    <x v="2"/>
    <n v="4"/>
    <n v="1"/>
    <x v="0"/>
    <x v="2"/>
    <x v="3"/>
    <n v="220"/>
    <n v="330"/>
    <n v="1732321"/>
    <n v="7874.1863636363632"/>
  </r>
  <r>
    <s v="COOPERATIVA DE TRANSPORTADORES DEL SARAVITA LTDA."/>
    <x v="0"/>
    <x v="2"/>
    <n v="4"/>
    <n v="1"/>
    <x v="0"/>
    <x v="2"/>
    <x v="2"/>
    <n v="564"/>
    <n v="846"/>
    <n v="1544314"/>
    <n v="2738.1453900709221"/>
  </r>
  <r>
    <s v="COOPERATIVA DE TRANSPORTADORES DEL SARAVITA LTDA."/>
    <x v="0"/>
    <x v="2"/>
    <n v="4"/>
    <n v="2"/>
    <x v="0"/>
    <x v="2"/>
    <x v="0"/>
    <n v="210"/>
    <n v="315"/>
    <n v="958300"/>
    <n v="4563.333333333333"/>
  </r>
  <r>
    <s v="COOPERATIVA DE TRANSPORTADORES DEL SARAVITA LTDA."/>
    <x v="0"/>
    <x v="2"/>
    <n v="4"/>
    <n v="2"/>
    <x v="0"/>
    <x v="2"/>
    <x v="1"/>
    <n v="450"/>
    <n v="675"/>
    <n v="1315270"/>
    <n v="2922.8222222222221"/>
  </r>
  <r>
    <s v="COOPERATIVA DE TRANSPORTADORES DEL SARAVITA LTDA."/>
    <x v="0"/>
    <x v="2"/>
    <n v="4"/>
    <n v="2"/>
    <x v="0"/>
    <x v="2"/>
    <x v="2"/>
    <n v="910"/>
    <n v="1365"/>
    <n v="1517100"/>
    <n v="1667.1428571428571"/>
  </r>
  <r>
    <s v="COOPERATIVA DE TRANSPORTADORES DEL SARAVITA LTDA."/>
    <x v="0"/>
    <x v="2"/>
    <n v="4"/>
    <n v="2"/>
    <x v="0"/>
    <x v="2"/>
    <x v="3"/>
    <n v="250"/>
    <n v="375"/>
    <n v="1700817"/>
    <n v="6803.268"/>
  </r>
  <r>
    <s v="COOPERATIVA DE TRANSPORTADORES DEL SARAVITA LTDA."/>
    <x v="0"/>
    <x v="2"/>
    <n v="4"/>
    <n v="2"/>
    <x v="0"/>
    <x v="2"/>
    <x v="4"/>
    <n v="980"/>
    <n v="1470"/>
    <n v="2034900"/>
    <n v="2076.4285714285716"/>
  </r>
  <r>
    <s v="COOPERATIVA DE TRANSPORTADORES DEL SARAVITA LTDA."/>
    <x v="0"/>
    <x v="2"/>
    <n v="4"/>
    <n v="3"/>
    <x v="0"/>
    <x v="2"/>
    <x v="0"/>
    <n v="960"/>
    <n v="1440"/>
    <n v="1025315"/>
    <n v="1068.0364583333333"/>
  </r>
  <r>
    <s v="COOPERATIVA DE TRANSPORTADORES DEL SARAVITA LTDA."/>
    <x v="0"/>
    <x v="2"/>
    <n v="4"/>
    <n v="3"/>
    <x v="0"/>
    <x v="2"/>
    <x v="1"/>
    <n v="180"/>
    <n v="270"/>
    <n v="1487100"/>
    <n v="8261.6666666666661"/>
  </r>
  <r>
    <s v="COOPERATIVA DE TRANSPORTADORES DEL SARAVITA LTDA."/>
    <x v="0"/>
    <x v="2"/>
    <n v="4"/>
    <n v="3"/>
    <x v="0"/>
    <x v="2"/>
    <x v="2"/>
    <n v="240"/>
    <n v="360"/>
    <n v="1414080"/>
    <n v="5892"/>
  </r>
  <r>
    <s v="COOPERATIVA DE TRANSPORTADORES DEL SARAVITA LTDA."/>
    <x v="0"/>
    <x v="2"/>
    <n v="4"/>
    <n v="3"/>
    <x v="0"/>
    <x v="2"/>
    <x v="3"/>
    <n v="310"/>
    <n v="465"/>
    <n v="2710112"/>
    <n v="8742.2967741935481"/>
  </r>
  <r>
    <s v="COOPERATIVA DE TRANSPORTADORES DEL SARAVITA LTDA."/>
    <x v="0"/>
    <x v="2"/>
    <n v="4"/>
    <n v="3"/>
    <x v="0"/>
    <x v="2"/>
    <x v="4"/>
    <n v="230"/>
    <n v="345"/>
    <n v="2798715"/>
    <n v="12168.326086956522"/>
  </r>
  <r>
    <s v="COOPERATIVA DE TRANSPORTADORES DEL SARAVITA LTDA."/>
    <x v="0"/>
    <x v="2"/>
    <n v="4"/>
    <n v="1"/>
    <x v="0"/>
    <x v="2"/>
    <x v="0"/>
    <n v="520"/>
    <n v="780"/>
    <n v="840200"/>
    <n v="1615.7692307692307"/>
  </r>
  <r>
    <s v="COOPERATIVA DE TRANSPORTADORES DEL SARAVITA LTDA."/>
    <x v="0"/>
    <x v="2"/>
    <n v="4"/>
    <n v="1"/>
    <x v="0"/>
    <x v="2"/>
    <x v="1"/>
    <n v="130"/>
    <n v="195"/>
    <n v="1232100"/>
    <n v="9477.6923076923085"/>
  </r>
  <r>
    <s v="COOPERATIVA DE TRANSPORTADORES DEL SARAVITA LTDA."/>
    <x v="0"/>
    <x v="2"/>
    <n v="4"/>
    <n v="1"/>
    <x v="0"/>
    <x v="2"/>
    <x v="4"/>
    <n v="900"/>
    <n v="1350"/>
    <n v="1747852"/>
    <n v="1942.0577777777778"/>
  </r>
  <r>
    <s v="COOPERATIVA DE TRANSPORTADORES EL MOTILON LIMITADA"/>
    <x v="0"/>
    <x v="0"/>
    <n v="2"/>
    <n v="3"/>
    <x v="0"/>
    <x v="2"/>
    <x v="3"/>
    <n v="6374"/>
    <n v="19122"/>
    <n v="66612859.189999998"/>
    <n v="10450.715279259492"/>
  </r>
  <r>
    <s v="COOPERATIVA DE TRANSPORTADORES EL MOTILON LIMITADA"/>
    <x v="0"/>
    <x v="0"/>
    <n v="2"/>
    <n v="3"/>
    <x v="0"/>
    <x v="2"/>
    <x v="1"/>
    <n v="988"/>
    <n v="997.88"/>
    <n v="3476186.59"/>
    <n v="3518.4074797570847"/>
  </r>
  <r>
    <s v="COOPERATIVA DE TRANSPORTADORES EL MOTILON LIMITADA"/>
    <x v="0"/>
    <x v="0"/>
    <n v="2"/>
    <n v="3"/>
    <x v="0"/>
    <x v="2"/>
    <x v="0"/>
    <n v="2504"/>
    <n v="250.4"/>
    <n v="872286.37"/>
    <n v="348.35717651757187"/>
  </r>
  <r>
    <s v="COOPERATIVA DE TRANSPORTADORES EL MOTILON LIMITADA"/>
    <x v="0"/>
    <x v="0"/>
    <n v="2"/>
    <n v="2"/>
    <x v="0"/>
    <x v="2"/>
    <x v="3"/>
    <n v="6689"/>
    <n v="20067"/>
    <n v="71554593.030000001"/>
    <n v="10697.352822544477"/>
  </r>
  <r>
    <s v="COOPERATIVA DE TRANSPORTADORES EL MOTILON LIMITADA"/>
    <x v="0"/>
    <x v="0"/>
    <n v="2"/>
    <n v="3"/>
    <x v="0"/>
    <x v="2"/>
    <x v="4"/>
    <n v="1"/>
    <n v="5"/>
    <n v="17417.86"/>
    <n v="17417.86"/>
  </r>
  <r>
    <s v="COOPERATIVA DE TRANSPORTADORES EL MOTILON LIMITADA"/>
    <x v="0"/>
    <x v="0"/>
    <n v="2"/>
    <n v="2"/>
    <x v="0"/>
    <x v="2"/>
    <x v="0"/>
    <n v="2492"/>
    <n v="249.2"/>
    <n v="888593.44"/>
    <n v="356.57842696629211"/>
  </r>
  <r>
    <s v="COOPERATIVA DE TRANSPORTADORES EL MOTILON LIMITADA"/>
    <x v="0"/>
    <x v="0"/>
    <n v="2"/>
    <n v="1"/>
    <x v="0"/>
    <x v="2"/>
    <x v="3"/>
    <n v="5478"/>
    <n v="16434"/>
    <n v="61566848.049999997"/>
    <n v="11238.928085067542"/>
  </r>
  <r>
    <s v="COOPERATIVA DE TRANSPORTADORES EL MOTILON LIMITADA"/>
    <x v="0"/>
    <x v="0"/>
    <n v="2"/>
    <n v="1"/>
    <x v="0"/>
    <x v="2"/>
    <x v="1"/>
    <n v="944"/>
    <n v="953.44"/>
    <n v="3571881.2"/>
    <n v="3783.7724576271189"/>
  </r>
  <r>
    <s v="COOPERATIVA DE TRANSPORTADORES EL MOTILON LIMITADA"/>
    <x v="0"/>
    <x v="0"/>
    <n v="2"/>
    <n v="1"/>
    <x v="0"/>
    <x v="2"/>
    <x v="0"/>
    <n v="2274"/>
    <n v="227.4"/>
    <n v="851910.75"/>
    <n v="374.63093667546173"/>
  </r>
  <r>
    <s v="COOPERATIVA DE TRANSPORTADORES EL MOTILON LIMITADA"/>
    <x v="0"/>
    <x v="0"/>
    <n v="2"/>
    <n v="2"/>
    <x v="0"/>
    <x v="2"/>
    <x v="1"/>
    <n v="967"/>
    <n v="976.67"/>
    <n v="3482594.53"/>
    <n v="3601.4421199586345"/>
  </r>
  <r>
    <s v="COOPERATIVA DE TRANSPORTADORES EL MOTILON LIMITADA"/>
    <x v="0"/>
    <x v="1"/>
    <n v="3"/>
    <n v="1"/>
    <x v="0"/>
    <x v="2"/>
    <x v="1"/>
    <n v="1125"/>
    <n v="1136.25"/>
    <n v="4143176"/>
    <n v="3682.8231111111113"/>
  </r>
  <r>
    <s v="COOPERATIVA DE TRANSPORTADORES EL MOTILON LIMITADA"/>
    <x v="0"/>
    <x v="1"/>
    <n v="3"/>
    <n v="1"/>
    <x v="0"/>
    <x v="2"/>
    <x v="0"/>
    <n v="2583"/>
    <n v="258.3"/>
    <n v="941854.66"/>
    <n v="364.63595044521873"/>
  </r>
  <r>
    <s v="COOPERATIVA DE TRANSPORTADORES EL MOTILON LIMITADA"/>
    <x v="0"/>
    <x v="1"/>
    <n v="3"/>
    <n v="3"/>
    <x v="0"/>
    <x v="2"/>
    <x v="3"/>
    <n v="6590"/>
    <n v="19770"/>
    <n v="74309672.959999993"/>
    <n v="11276.126397572078"/>
  </r>
  <r>
    <s v="COOPERATIVA DE TRANSPORTADORES EL MOTILON LIMITADA"/>
    <x v="0"/>
    <x v="1"/>
    <n v="3"/>
    <n v="3"/>
    <x v="0"/>
    <x v="2"/>
    <x v="2"/>
    <n v="1"/>
    <n v="2.99"/>
    <n v="11238.54"/>
    <n v="11238.54"/>
  </r>
  <r>
    <s v="COOPERATIVA DE TRANSPORTADORES EL MOTILON LIMITADA"/>
    <x v="0"/>
    <x v="1"/>
    <n v="3"/>
    <n v="3"/>
    <x v="0"/>
    <x v="2"/>
    <x v="1"/>
    <n v="1151"/>
    <n v="1162.51"/>
    <n v="4369536.57"/>
    <n v="3796.2958905299743"/>
  </r>
  <r>
    <s v="COOPERATIVA DE TRANSPORTADORES EL MOTILON LIMITADA"/>
    <x v="0"/>
    <x v="1"/>
    <n v="3"/>
    <n v="3"/>
    <x v="0"/>
    <x v="2"/>
    <x v="0"/>
    <n v="2564"/>
    <n v="256.39999999999998"/>
    <n v="963732.94"/>
    <n v="375.87088143525739"/>
  </r>
  <r>
    <s v="COOPERATIVA DE TRANSPORTADORES EL MOTILON LIMITADA"/>
    <x v="0"/>
    <x v="1"/>
    <n v="3"/>
    <n v="2"/>
    <x v="0"/>
    <x v="2"/>
    <x v="4"/>
    <n v="2"/>
    <n v="10"/>
    <n v="42086.2"/>
    <n v="21043.1"/>
  </r>
  <r>
    <s v="COOPERATIVA DE TRANSPORTADORES EL MOTILON LIMITADA"/>
    <x v="0"/>
    <x v="1"/>
    <n v="3"/>
    <n v="2"/>
    <x v="0"/>
    <x v="2"/>
    <x v="3"/>
    <n v="6584"/>
    <n v="19752"/>
    <n v="83128664.189999998"/>
    <n v="12625.860296172539"/>
  </r>
  <r>
    <s v="COOPERATIVA DE TRANSPORTADORES EL MOTILON LIMITADA"/>
    <x v="0"/>
    <x v="1"/>
    <n v="3"/>
    <n v="2"/>
    <x v="0"/>
    <x v="2"/>
    <x v="2"/>
    <n v="2"/>
    <n v="5.98"/>
    <n v="25167.55"/>
    <n v="12583.775"/>
  </r>
  <r>
    <s v="COOPERATIVA DE TRANSPORTADORES EL MOTILON LIMITADA"/>
    <x v="0"/>
    <x v="1"/>
    <n v="3"/>
    <n v="2"/>
    <x v="0"/>
    <x v="2"/>
    <x v="1"/>
    <n v="1203"/>
    <n v="1215.03"/>
    <n v="5113599.68"/>
    <n v="4250.7063009143803"/>
  </r>
  <r>
    <s v="COOPERATIVA DE TRANSPORTADORES EL MOTILON LIMITADA"/>
    <x v="0"/>
    <x v="1"/>
    <n v="3"/>
    <n v="1"/>
    <x v="0"/>
    <x v="2"/>
    <x v="3"/>
    <n v="6293"/>
    <n v="18879"/>
    <n v="68839621.329999998"/>
    <n v="10939.078552359764"/>
  </r>
  <r>
    <s v="COOPERATIVA DE TRANSPORTADORES EL MOTILON LIMITADA"/>
    <x v="0"/>
    <x v="1"/>
    <n v="3"/>
    <n v="2"/>
    <x v="0"/>
    <x v="2"/>
    <x v="0"/>
    <n v="2896"/>
    <n v="289.60000000000002"/>
    <n v="1218816.3799999999"/>
    <n v="420.86200966850822"/>
  </r>
  <r>
    <s v="COOPERATIVA DE TRANSPORTADORES EL MOTILON LIMITADA"/>
    <x v="0"/>
    <x v="2"/>
    <n v="4"/>
    <n v="1"/>
    <x v="0"/>
    <x v="2"/>
    <x v="0"/>
    <n v="2535"/>
    <n v="253.5"/>
    <n v="939866.56"/>
    <n v="370.75603944773178"/>
  </r>
  <r>
    <s v="COOPERATIVA DE TRANSPORTADORES EL MOTILON LIMITADA"/>
    <x v="0"/>
    <x v="2"/>
    <n v="4"/>
    <n v="1"/>
    <x v="0"/>
    <x v="2"/>
    <x v="1"/>
    <n v="1132"/>
    <n v="1143.32"/>
    <n v="4238927.96"/>
    <n v="3744.6360070671376"/>
  </r>
  <r>
    <s v="COOPERATIVA DE TRANSPORTADORES EL MOTILON LIMITADA"/>
    <x v="0"/>
    <x v="2"/>
    <n v="4"/>
    <n v="1"/>
    <x v="0"/>
    <x v="2"/>
    <x v="2"/>
    <n v="1"/>
    <n v="2.99"/>
    <n v="11085.61"/>
    <n v="11085.61"/>
  </r>
  <r>
    <s v="COOPERATIVA DE TRANSPORTADORES EL MOTILON LIMITADA"/>
    <x v="0"/>
    <x v="2"/>
    <n v="4"/>
    <n v="1"/>
    <x v="0"/>
    <x v="2"/>
    <x v="3"/>
    <n v="6092"/>
    <n v="18276"/>
    <n v="67759373.879999995"/>
    <n v="11122.681201575837"/>
  </r>
  <r>
    <s v="COOPERATIVA DE TRANSPORTADORES EL MOTILON LIMITADA"/>
    <x v="0"/>
    <x v="2"/>
    <n v="4"/>
    <n v="2"/>
    <x v="0"/>
    <x v="2"/>
    <x v="0"/>
    <n v="2534"/>
    <n v="253.4"/>
    <n v="977253.65"/>
    <n v="385.6565311760063"/>
  </r>
  <r>
    <s v="COOPERATIVA DE TRANSPORTADORES EL MOTILON LIMITADA"/>
    <x v="0"/>
    <x v="2"/>
    <n v="4"/>
    <n v="2"/>
    <x v="0"/>
    <x v="2"/>
    <x v="1"/>
    <n v="1127"/>
    <n v="1239.7"/>
    <n v="4780984.03"/>
    <n v="4242.221854480923"/>
  </r>
  <r>
    <s v="COOPERATIVA DE TRANSPORTADORES EL MOTILON LIMITADA"/>
    <x v="0"/>
    <x v="2"/>
    <n v="4"/>
    <n v="2"/>
    <x v="0"/>
    <x v="2"/>
    <x v="3"/>
    <n v="6485"/>
    <n v="19455"/>
    <n v="75029478.319999993"/>
    <n v="11569.695962991518"/>
  </r>
  <r>
    <s v="COOPERATIVA DE TRANSPORTADORES EL MOTILON LIMITADA"/>
    <x v="0"/>
    <x v="2"/>
    <n v="4"/>
    <n v="3"/>
    <x v="0"/>
    <x v="2"/>
    <x v="0"/>
    <n v="2419"/>
    <n v="241.9"/>
    <n v="917308.51"/>
    <n v="379.20980157089707"/>
  </r>
  <r>
    <s v="COOPERATIVA DE TRANSPORTADORES EL MOTILON LIMITADA"/>
    <x v="0"/>
    <x v="2"/>
    <n v="4"/>
    <n v="3"/>
    <x v="0"/>
    <x v="2"/>
    <x v="1"/>
    <n v="1171"/>
    <n v="1288.0999999999999"/>
    <n v="4884601.47"/>
    <n v="4171.3078309137491"/>
  </r>
  <r>
    <s v="COOPERATIVA DE TRANSPORTADORES EL MOTILON LIMITADA"/>
    <x v="0"/>
    <x v="2"/>
    <n v="4"/>
    <n v="3"/>
    <x v="0"/>
    <x v="2"/>
    <x v="3"/>
    <n v="7556"/>
    <n v="22668"/>
    <n v="85959278.019999996"/>
    <n v="11376.294073583906"/>
  </r>
  <r>
    <s v="COOPERATIVA DE TRANSPORTADORES NACIONALES DE PAMPLONA LIMITADA"/>
    <x v="0"/>
    <x v="0"/>
    <n v="2"/>
    <n v="3"/>
    <x v="0"/>
    <x v="2"/>
    <x v="4"/>
    <n v="105"/>
    <n v="507"/>
    <n v="1837070"/>
    <n v="17495.904761904763"/>
  </r>
  <r>
    <s v="COOPERATIVA DE TRANSPORTADORES NACIONALES DE PAMPLONA LIMITADA"/>
    <x v="0"/>
    <x v="0"/>
    <n v="2"/>
    <n v="3"/>
    <x v="0"/>
    <x v="2"/>
    <x v="3"/>
    <n v="448"/>
    <n v="1716"/>
    <n v="5496254"/>
    <n v="12268.424107142857"/>
  </r>
  <r>
    <s v="COOPERATIVA DE TRANSPORTADORES NACIONALES DE PAMPLONA LIMITADA"/>
    <x v="0"/>
    <x v="0"/>
    <n v="2"/>
    <n v="3"/>
    <x v="0"/>
    <x v="2"/>
    <x v="2"/>
    <n v="443"/>
    <n v="1152"/>
    <n v="3825998"/>
    <n v="8636.5643340857787"/>
  </r>
  <r>
    <s v="COOPERATIVA DE TRANSPORTADORES NACIONALES DE PAMPLONA LIMITADA"/>
    <x v="0"/>
    <x v="0"/>
    <n v="2"/>
    <n v="3"/>
    <x v="0"/>
    <x v="2"/>
    <x v="1"/>
    <n v="386"/>
    <n v="695"/>
    <n v="2633800"/>
    <n v="6823.3160621761654"/>
  </r>
  <r>
    <s v="COOPERATIVA DE TRANSPORTADORES NACIONALES DE PAMPLONA LIMITADA"/>
    <x v="0"/>
    <x v="0"/>
    <n v="2"/>
    <n v="3"/>
    <x v="0"/>
    <x v="2"/>
    <x v="0"/>
    <n v="352"/>
    <n v="274"/>
    <n v="1871605"/>
    <n v="5317.059659090909"/>
  </r>
  <r>
    <s v="COOPERATIVA DE TRANSPORTADORES NACIONALES DE PAMPLONA LIMITADA"/>
    <x v="0"/>
    <x v="0"/>
    <n v="2"/>
    <n v="2"/>
    <x v="0"/>
    <x v="2"/>
    <x v="4"/>
    <n v="92"/>
    <n v="428"/>
    <n v="1357248"/>
    <n v="14752.695652173914"/>
  </r>
  <r>
    <s v="COOPERATIVA DE TRANSPORTADORES NACIONALES DE PAMPLONA LIMITADA"/>
    <x v="0"/>
    <x v="0"/>
    <n v="2"/>
    <n v="2"/>
    <x v="0"/>
    <x v="2"/>
    <x v="3"/>
    <n v="734"/>
    <n v="2606"/>
    <n v="7811652"/>
    <n v="10642.577656675749"/>
  </r>
  <r>
    <s v="COOPERATIVA DE TRANSPORTADORES NACIONALES DE PAMPLONA LIMITADA"/>
    <x v="0"/>
    <x v="0"/>
    <n v="2"/>
    <n v="2"/>
    <x v="0"/>
    <x v="2"/>
    <x v="2"/>
    <n v="513"/>
    <n v="1426"/>
    <n v="4444500"/>
    <n v="8663.7426900584796"/>
  </r>
  <r>
    <s v="COOPERATIVA DE TRANSPORTADORES NACIONALES DE PAMPLONA LIMITADA"/>
    <x v="0"/>
    <x v="0"/>
    <n v="2"/>
    <n v="2"/>
    <x v="0"/>
    <x v="2"/>
    <x v="1"/>
    <n v="461"/>
    <n v="765"/>
    <n v="3193492"/>
    <n v="6927.3145336225598"/>
  </r>
  <r>
    <s v="COOPERATIVA DE TRANSPORTADORES NACIONALES DE PAMPLONA LIMITADA"/>
    <x v="0"/>
    <x v="0"/>
    <n v="2"/>
    <n v="2"/>
    <x v="0"/>
    <x v="2"/>
    <x v="0"/>
    <n v="521"/>
    <n v="463"/>
    <n v="2734452"/>
    <n v="5248.4683301343566"/>
  </r>
  <r>
    <s v="COOPERATIVA DE TRANSPORTADORES NACIONALES DE PAMPLONA LIMITADA"/>
    <x v="0"/>
    <x v="0"/>
    <n v="2"/>
    <n v="1"/>
    <x v="0"/>
    <x v="2"/>
    <x v="0"/>
    <n v="422"/>
    <n v="367"/>
    <n v="2319242"/>
    <n v="5495.8341232227485"/>
  </r>
  <r>
    <s v="COOPERATIVA DE TRANSPORTADORES NACIONALES DE PAMPLONA LIMITADA"/>
    <x v="0"/>
    <x v="0"/>
    <n v="2"/>
    <n v="1"/>
    <x v="0"/>
    <x v="2"/>
    <x v="1"/>
    <n v="416"/>
    <n v="656"/>
    <n v="3053408"/>
    <n v="7339.9230769230771"/>
  </r>
  <r>
    <s v="COOPERATIVA DE TRANSPORTADORES NACIONALES DE PAMPLONA LIMITADA"/>
    <x v="0"/>
    <x v="0"/>
    <n v="2"/>
    <n v="1"/>
    <x v="0"/>
    <x v="2"/>
    <x v="2"/>
    <n v="444"/>
    <n v="1128"/>
    <n v="3929882"/>
    <n v="8851.0855855855862"/>
  </r>
  <r>
    <s v="COOPERATIVA DE TRANSPORTADORES NACIONALES DE PAMPLONA LIMITADA"/>
    <x v="0"/>
    <x v="0"/>
    <n v="2"/>
    <n v="1"/>
    <x v="0"/>
    <x v="2"/>
    <x v="4"/>
    <n v="148"/>
    <n v="685"/>
    <n v="2497528"/>
    <n v="16875.18918918919"/>
  </r>
  <r>
    <s v="COOPERATIVA DE TRANSPORTADORES NACIONALES DE PAMPLONA LIMITADA"/>
    <x v="0"/>
    <x v="0"/>
    <n v="2"/>
    <n v="1"/>
    <x v="0"/>
    <x v="2"/>
    <x v="3"/>
    <n v="510"/>
    <n v="1989"/>
    <n v="6528811"/>
    <n v="12801.590196078432"/>
  </r>
  <r>
    <s v="COOPERATIVA DE TRANSPORTADORES NACIONALES DE PAMPLONA LIMITADA"/>
    <x v="0"/>
    <x v="1"/>
    <n v="3"/>
    <n v="1"/>
    <x v="0"/>
    <x v="2"/>
    <x v="4"/>
    <n v="59"/>
    <n v="256"/>
    <n v="944932"/>
    <n v="16015.796610169491"/>
  </r>
  <r>
    <s v="COOPERATIVA DE TRANSPORTADORES NACIONALES DE PAMPLONA LIMITADA"/>
    <x v="0"/>
    <x v="1"/>
    <n v="3"/>
    <n v="1"/>
    <x v="0"/>
    <x v="2"/>
    <x v="3"/>
    <n v="691"/>
    <n v="2550"/>
    <n v="7570300"/>
    <n v="10955.571635311144"/>
  </r>
  <r>
    <s v="COOPERATIVA DE TRANSPORTADORES NACIONALES DE PAMPLONA LIMITADA"/>
    <x v="0"/>
    <x v="1"/>
    <n v="3"/>
    <n v="1"/>
    <x v="0"/>
    <x v="2"/>
    <x v="2"/>
    <n v="492"/>
    <n v="1456"/>
    <n v="4350142"/>
    <n v="8841.7520325203259"/>
  </r>
  <r>
    <s v="COOPERATIVA DE TRANSPORTADORES NACIONALES DE PAMPLONA LIMITADA"/>
    <x v="0"/>
    <x v="1"/>
    <n v="3"/>
    <n v="1"/>
    <x v="0"/>
    <x v="2"/>
    <x v="1"/>
    <n v="466"/>
    <n v="801"/>
    <n v="3218000"/>
    <n v="6905.5793991416313"/>
  </r>
  <r>
    <s v="COOPERATIVA DE TRANSPORTADORES NACIONALES DE PAMPLONA LIMITADA"/>
    <x v="0"/>
    <x v="1"/>
    <n v="3"/>
    <n v="1"/>
    <x v="0"/>
    <x v="2"/>
    <x v="0"/>
    <n v="489"/>
    <n v="333"/>
    <n v="2549484"/>
    <n v="5213.6687116564417"/>
  </r>
  <r>
    <s v="COOPERATIVA DE TRANSPORTADORES NACIONALES DE PAMPLONA LIMITADA"/>
    <x v="0"/>
    <x v="1"/>
    <n v="3"/>
    <n v="3"/>
    <x v="0"/>
    <x v="2"/>
    <x v="4"/>
    <n v="83"/>
    <n v="386"/>
    <n v="1217500"/>
    <n v="14668.674698795181"/>
  </r>
  <r>
    <s v="COOPERATIVA DE TRANSPORTADORES NACIONALES DE PAMPLONA LIMITADA"/>
    <x v="0"/>
    <x v="1"/>
    <n v="3"/>
    <n v="3"/>
    <x v="0"/>
    <x v="2"/>
    <x v="3"/>
    <n v="842"/>
    <n v="2989"/>
    <n v="9044334"/>
    <n v="10741.489311163896"/>
  </r>
  <r>
    <s v="COOPERATIVA DE TRANSPORTADORES NACIONALES DE PAMPLONA LIMITADA"/>
    <x v="0"/>
    <x v="1"/>
    <n v="3"/>
    <n v="3"/>
    <x v="0"/>
    <x v="2"/>
    <x v="2"/>
    <n v="481"/>
    <n v="1337"/>
    <n v="4192500"/>
    <n v="8716.2162162162167"/>
  </r>
  <r>
    <s v="COOPERATIVA DE TRANSPORTADORES NACIONALES DE PAMPLONA LIMITADA"/>
    <x v="0"/>
    <x v="1"/>
    <n v="3"/>
    <n v="3"/>
    <x v="0"/>
    <x v="2"/>
    <x v="1"/>
    <n v="496"/>
    <n v="823"/>
    <n v="3421000"/>
    <n v="6897.177419354839"/>
  </r>
  <r>
    <s v="COOPERATIVA DE TRANSPORTADORES NACIONALES DE PAMPLONA LIMITADA"/>
    <x v="0"/>
    <x v="1"/>
    <n v="3"/>
    <n v="3"/>
    <x v="0"/>
    <x v="2"/>
    <x v="0"/>
    <n v="493"/>
    <n v="439"/>
    <n v="2684242"/>
    <n v="5444.7099391480733"/>
  </r>
  <r>
    <s v="COOPERATIVA DE TRANSPORTADORES NACIONALES DE PAMPLONA LIMITADA"/>
    <x v="0"/>
    <x v="1"/>
    <n v="3"/>
    <n v="2"/>
    <x v="0"/>
    <x v="2"/>
    <x v="4"/>
    <n v="118"/>
    <n v="546"/>
    <n v="2026984"/>
    <n v="17177.830508474577"/>
  </r>
  <r>
    <s v="COOPERATIVA DE TRANSPORTADORES NACIONALES DE PAMPLONA LIMITADA"/>
    <x v="0"/>
    <x v="1"/>
    <n v="3"/>
    <n v="2"/>
    <x v="0"/>
    <x v="2"/>
    <x v="3"/>
    <n v="585"/>
    <n v="2281"/>
    <n v="7216128"/>
    <n v="12335.261538461538"/>
  </r>
  <r>
    <s v="COOPERATIVA DE TRANSPORTADORES NACIONALES DE PAMPLONA LIMITADA"/>
    <x v="0"/>
    <x v="1"/>
    <n v="3"/>
    <n v="2"/>
    <x v="0"/>
    <x v="2"/>
    <x v="0"/>
    <n v="549"/>
    <n v="478"/>
    <n v="2852347"/>
    <n v="5195.5318761384333"/>
  </r>
  <r>
    <s v="COOPERATIVA DE TRANSPORTADORES NACIONALES DE PAMPLONA LIMITADA"/>
    <x v="0"/>
    <x v="1"/>
    <n v="3"/>
    <n v="2"/>
    <x v="0"/>
    <x v="2"/>
    <x v="1"/>
    <n v="456"/>
    <n v="719"/>
    <n v="3209000"/>
    <n v="7037.2807017543855"/>
  </r>
  <r>
    <s v="COOPERATIVA DE TRANSPORTADORES NACIONALES DE PAMPLONA LIMITADA"/>
    <x v="0"/>
    <x v="1"/>
    <n v="3"/>
    <n v="2"/>
    <x v="0"/>
    <x v="2"/>
    <x v="2"/>
    <n v="540"/>
    <n v="1372"/>
    <n v="4701944"/>
    <n v="8707.3037037037029"/>
  </r>
  <r>
    <s v="COOPERATIVA DE TRANSPORTADORES NACIONALES DE PAMPLONA LIMITADA"/>
    <x v="0"/>
    <x v="2"/>
    <n v="4"/>
    <n v="1"/>
    <x v="0"/>
    <x v="2"/>
    <x v="3"/>
    <n v="793"/>
    <n v="3037"/>
    <n v="8275100"/>
    <n v="10435.182849936948"/>
  </r>
  <r>
    <s v="COOPERATIVA DE TRANSPORTADORES NACIONALES DE PAMPLONA LIMITADA"/>
    <x v="0"/>
    <x v="2"/>
    <n v="4"/>
    <n v="1"/>
    <x v="0"/>
    <x v="2"/>
    <x v="4"/>
    <n v="170"/>
    <n v="821"/>
    <n v="2448500"/>
    <n v="14402.941176470587"/>
  </r>
  <r>
    <s v="COOPERATIVA DE TRANSPORTADORES NACIONALES DE PAMPLONA LIMITADA"/>
    <x v="0"/>
    <x v="2"/>
    <n v="4"/>
    <n v="2"/>
    <x v="0"/>
    <x v="2"/>
    <x v="0"/>
    <n v="516"/>
    <n v="351"/>
    <n v="2778363"/>
    <n v="5384.4244186046508"/>
  </r>
  <r>
    <s v="COOPERATIVA DE TRANSPORTADORES NACIONALES DE PAMPLONA LIMITADA"/>
    <x v="0"/>
    <x v="2"/>
    <n v="4"/>
    <n v="2"/>
    <x v="0"/>
    <x v="2"/>
    <x v="1"/>
    <n v="440"/>
    <n v="757"/>
    <n v="3083000"/>
    <n v="7006.818181818182"/>
  </r>
  <r>
    <s v="COOPERATIVA DE TRANSPORTADORES NACIONALES DE PAMPLONA LIMITADA"/>
    <x v="0"/>
    <x v="2"/>
    <n v="4"/>
    <n v="2"/>
    <x v="0"/>
    <x v="2"/>
    <x v="2"/>
    <n v="499"/>
    <n v="1477"/>
    <n v="4241242"/>
    <n v="8499.4829659318639"/>
  </r>
  <r>
    <s v="COOPERATIVA DE TRANSPORTADORES NACIONALES DE PAMPLONA LIMITADA"/>
    <x v="0"/>
    <x v="2"/>
    <n v="4"/>
    <n v="2"/>
    <x v="0"/>
    <x v="2"/>
    <x v="3"/>
    <n v="963"/>
    <n v="3553"/>
    <n v="9934300"/>
    <n v="10315.991692627207"/>
  </r>
  <r>
    <s v="COOPERATIVA DE TRANSPORTADORES NACIONALES DE PAMPLONA LIMITADA"/>
    <x v="0"/>
    <x v="2"/>
    <n v="4"/>
    <n v="2"/>
    <x v="0"/>
    <x v="2"/>
    <x v="4"/>
    <n v="141"/>
    <n v="612"/>
    <n v="1963005"/>
    <n v="13922.021276595744"/>
  </r>
  <r>
    <s v="COOPERATIVA DE TRANSPORTADORES NACIONALES DE PAMPLONA LIMITADA"/>
    <x v="0"/>
    <x v="2"/>
    <n v="4"/>
    <n v="3"/>
    <x v="0"/>
    <x v="2"/>
    <x v="0"/>
    <n v="532"/>
    <n v="463"/>
    <n v="2898963"/>
    <n v="5449.1785714285716"/>
  </r>
  <r>
    <s v="COOPERATIVA DE TRANSPORTADORES NACIONALES DE PAMPLONA LIMITADA"/>
    <x v="0"/>
    <x v="2"/>
    <n v="4"/>
    <n v="3"/>
    <x v="0"/>
    <x v="2"/>
    <x v="1"/>
    <n v="529"/>
    <n v="835"/>
    <n v="3606200"/>
    <n v="6817.0132325141776"/>
  </r>
  <r>
    <s v="COOPERATIVA DE TRANSPORTADORES NACIONALES DE PAMPLONA LIMITADA"/>
    <x v="0"/>
    <x v="2"/>
    <n v="4"/>
    <n v="3"/>
    <x v="0"/>
    <x v="2"/>
    <x v="2"/>
    <n v="584"/>
    <n v="1483"/>
    <n v="4714500"/>
    <n v="8072.7739726027394"/>
  </r>
  <r>
    <s v="COOPERATIVA DE TRANSPORTADORES NACIONALES DE PAMPLONA LIMITADA"/>
    <x v="0"/>
    <x v="2"/>
    <n v="4"/>
    <n v="3"/>
    <x v="0"/>
    <x v="2"/>
    <x v="3"/>
    <n v="1151"/>
    <n v="4489"/>
    <n v="11687688"/>
    <n v="10154.37706342311"/>
  </r>
  <r>
    <s v="COOPERATIVA DE TRANSPORTADORES NACIONALES DE PAMPLONA LIMITADA"/>
    <x v="0"/>
    <x v="2"/>
    <n v="4"/>
    <n v="3"/>
    <x v="0"/>
    <x v="2"/>
    <x v="4"/>
    <n v="188"/>
    <n v="869"/>
    <n v="2664450"/>
    <n v="14172.606382978724"/>
  </r>
  <r>
    <s v="COOPERATIVA DE TRANSPORTADORES NACIONALES DE PAMPLONA LIMITADA"/>
    <x v="0"/>
    <x v="2"/>
    <n v="4"/>
    <n v="1"/>
    <x v="0"/>
    <x v="2"/>
    <x v="0"/>
    <n v="490"/>
    <n v="382"/>
    <n v="2653242"/>
    <n v="5414.7795918367347"/>
  </r>
  <r>
    <s v="COOPERATIVA DE TRANSPORTADORES NACIONALES DE PAMPLONA LIMITADA"/>
    <x v="0"/>
    <x v="2"/>
    <n v="4"/>
    <n v="1"/>
    <x v="0"/>
    <x v="2"/>
    <x v="1"/>
    <n v="465"/>
    <n v="837"/>
    <n v="3265000"/>
    <n v="7021.5053763440865"/>
  </r>
  <r>
    <s v="COOPERATIVA DE TRANSPORTADORES NACIONALES DE PAMPLONA LIMITADA"/>
    <x v="0"/>
    <x v="2"/>
    <n v="4"/>
    <n v="1"/>
    <x v="0"/>
    <x v="2"/>
    <x v="2"/>
    <n v="428"/>
    <n v="1113"/>
    <n v="3562000"/>
    <n v="8322.4299065420564"/>
  </r>
  <r>
    <s v="COOPERATIVA DE TRANSPORTADORES UNIDOS DE OCAÑA LTDA"/>
    <x v="0"/>
    <x v="0"/>
    <n v="2"/>
    <n v="3"/>
    <x v="1"/>
    <x v="2"/>
    <x v="4"/>
    <n v="1"/>
    <n v="4"/>
    <n v="29639.72"/>
    <n v="29639.72"/>
  </r>
  <r>
    <s v="COOPERATIVA DE TRANSPORTADORES UNIDOS DE OCAÑA LTDA"/>
    <x v="0"/>
    <x v="0"/>
    <n v="2"/>
    <n v="3"/>
    <x v="1"/>
    <x v="2"/>
    <x v="3"/>
    <n v="3322"/>
    <n v="9966"/>
    <n v="73847365.670000002"/>
    <n v="22229.790990367248"/>
  </r>
  <r>
    <s v="COOPERATIVA DE TRANSPORTADORES UNIDOS DE OCAÑA LTDA"/>
    <x v="0"/>
    <x v="0"/>
    <n v="2"/>
    <n v="2"/>
    <x v="1"/>
    <x v="2"/>
    <x v="2"/>
    <n v="1568"/>
    <n v="1583.48"/>
    <n v="11841051.93"/>
    <n v="7551.6912818877545"/>
  </r>
  <r>
    <s v="COOPERATIVA DE TRANSPORTADORES UNIDOS DE OCAÑA LTDA"/>
    <x v="0"/>
    <x v="0"/>
    <n v="2"/>
    <n v="2"/>
    <x v="1"/>
    <x v="2"/>
    <x v="1"/>
    <n v="1045"/>
    <n v="1055.6500000000001"/>
    <n v="7894009.7000000002"/>
    <n v="7554.0762679425843"/>
  </r>
  <r>
    <s v="COOPERATIVA DE TRANSPORTADORES UNIDOS DE OCAÑA LTDA"/>
    <x v="0"/>
    <x v="0"/>
    <n v="2"/>
    <n v="2"/>
    <x v="1"/>
    <x v="2"/>
    <x v="0"/>
    <n v="2680"/>
    <n v="268"/>
    <n v="2004068.2"/>
    <n v="747.78664179104476"/>
  </r>
  <r>
    <s v="COOPERATIVA DE TRANSPORTADORES UNIDOS DE OCAÑA LTDA"/>
    <x v="0"/>
    <x v="0"/>
    <n v="2"/>
    <n v="1"/>
    <x v="1"/>
    <x v="2"/>
    <x v="4"/>
    <n v="1833"/>
    <n v="5499"/>
    <n v="40109634.969999999"/>
    <n v="21881.961249318058"/>
  </r>
  <r>
    <s v="COOPERATIVA DE TRANSPORTADORES UNIDOS DE OCAÑA LTDA"/>
    <x v="0"/>
    <x v="0"/>
    <n v="2"/>
    <n v="1"/>
    <x v="1"/>
    <x v="2"/>
    <x v="3"/>
    <n v="1222"/>
    <n v="3666"/>
    <n v="26739756.640000001"/>
    <n v="21881.961243862523"/>
  </r>
  <r>
    <s v="COOPERATIVA DE TRANSPORTADORES UNIDOS DE OCAÑA LTDA"/>
    <x v="0"/>
    <x v="0"/>
    <n v="2"/>
    <n v="1"/>
    <x v="1"/>
    <x v="2"/>
    <x v="2"/>
    <n v="1337"/>
    <n v="1350.77"/>
    <n v="9852498.9299999997"/>
    <n v="7369.1091473448014"/>
  </r>
  <r>
    <s v="COOPERATIVA DE TRANSPORTADORES UNIDOS DE OCAÑA LTDA"/>
    <x v="0"/>
    <x v="0"/>
    <n v="2"/>
    <n v="1"/>
    <x v="1"/>
    <x v="2"/>
    <x v="1"/>
    <n v="892"/>
    <n v="900.52"/>
    <n v="6568381.25"/>
    <n v="7363.6561098654711"/>
  </r>
  <r>
    <s v="COOPERATIVA DE TRANSPORTADORES UNIDOS DE OCAÑA LTDA"/>
    <x v="0"/>
    <x v="0"/>
    <n v="2"/>
    <n v="1"/>
    <x v="1"/>
    <x v="2"/>
    <x v="0"/>
    <n v="2328"/>
    <n v="232.8"/>
    <n v="1698040.19"/>
    <n v="729.39870704467353"/>
  </r>
  <r>
    <s v="COOPERATIVA DE TRANSPORTADORES UNIDOS DE OCAÑA LTDA"/>
    <x v="0"/>
    <x v="0"/>
    <n v="2"/>
    <n v="2"/>
    <x v="1"/>
    <x v="2"/>
    <x v="3"/>
    <n v="1390"/>
    <n v="4171.2"/>
    <n v="31191676.449999999"/>
    <n v="22440.055"/>
  </r>
  <r>
    <s v="COOPERATIVA DE TRANSPORTADORES UNIDOS DE OCAÑA LTDA"/>
    <x v="0"/>
    <x v="0"/>
    <n v="2"/>
    <n v="2"/>
    <x v="1"/>
    <x v="2"/>
    <x v="4"/>
    <n v="2086"/>
    <n v="6256.8"/>
    <n v="46787514.68"/>
    <n v="22429.297545541707"/>
  </r>
  <r>
    <s v="COOPERATIVA DE TRANSPORTADORES UNIDOS DE OCAÑA LTDA"/>
    <x v="0"/>
    <x v="0"/>
    <n v="2"/>
    <n v="3"/>
    <x v="1"/>
    <x v="2"/>
    <x v="0"/>
    <n v="2720"/>
    <n v="272.2"/>
    <n v="2016983.04"/>
    <n v="741.53788235294121"/>
  </r>
  <r>
    <s v="COOPERATIVA DE TRANSPORTADORES UNIDOS DE OCAÑA LTDA"/>
    <x v="0"/>
    <x v="0"/>
    <n v="2"/>
    <n v="3"/>
    <x v="1"/>
    <x v="2"/>
    <x v="1"/>
    <n v="1030"/>
    <n v="1040.7"/>
    <n v="7711514.5"/>
    <n v="7486.9072815533982"/>
  </r>
  <r>
    <s v="COOPERATIVA DE TRANSPORTADORES UNIDOS DE OCAÑA LTDA"/>
    <x v="0"/>
    <x v="0"/>
    <n v="2"/>
    <n v="3"/>
    <x v="1"/>
    <x v="2"/>
    <x v="2"/>
    <n v="1546"/>
    <n v="1561.05"/>
    <n v="11567271.74"/>
    <n v="7482.0645148771027"/>
  </r>
  <r>
    <s v="COOPERATIVA DE TRANSPORTADORES UNIDOS DE OCAÑA LTDA"/>
    <x v="0"/>
    <x v="1"/>
    <n v="3"/>
    <n v="2"/>
    <x v="1"/>
    <x v="2"/>
    <x v="3"/>
    <n v="2326"/>
    <n v="7210.6"/>
    <n v="56313334.530000001"/>
    <n v="24210.375980223562"/>
  </r>
  <r>
    <s v="COOPERATIVA DE TRANSPORTADORES UNIDOS DE OCAÑA LTDA"/>
    <x v="0"/>
    <x v="1"/>
    <n v="3"/>
    <n v="2"/>
    <x v="1"/>
    <x v="2"/>
    <x v="0"/>
    <n v="2986"/>
    <n v="298.60000000000002"/>
    <n v="2332005.89"/>
    <n v="780.97986939048894"/>
  </r>
  <r>
    <s v="COOPERATIVA DE TRANSPORTADORES UNIDOS DE OCAÑA LTDA"/>
    <x v="0"/>
    <x v="1"/>
    <n v="3"/>
    <n v="3"/>
    <x v="1"/>
    <x v="2"/>
    <x v="4"/>
    <n v="243"/>
    <n v="1034.0999999999999"/>
    <n v="6870583.1799999997"/>
    <n v="28274.004855967076"/>
  </r>
  <r>
    <s v="COOPERATIVA DE TRANSPORTADORES UNIDOS DE OCAÑA LTDA"/>
    <x v="0"/>
    <x v="1"/>
    <n v="3"/>
    <n v="3"/>
    <x v="1"/>
    <x v="2"/>
    <x v="3"/>
    <n v="2820"/>
    <n v="8742"/>
    <n v="58082040.609999999"/>
    <n v="20596.468301418441"/>
  </r>
  <r>
    <s v="COOPERATIVA DE TRANSPORTADORES UNIDOS DE OCAÑA LTDA"/>
    <x v="0"/>
    <x v="1"/>
    <n v="3"/>
    <n v="3"/>
    <x v="1"/>
    <x v="2"/>
    <x v="2"/>
    <n v="1270"/>
    <n v="2667"/>
    <n v="17719606.760000002"/>
    <n v="13952.446267716537"/>
  </r>
  <r>
    <s v="COOPERATIVA DE TRANSPORTADORES UNIDOS DE OCAÑA LTDA"/>
    <x v="0"/>
    <x v="1"/>
    <n v="3"/>
    <n v="3"/>
    <x v="1"/>
    <x v="2"/>
    <x v="1"/>
    <n v="2538"/>
    <n v="2563.38"/>
    <n v="17031153.199999999"/>
    <n v="6710.4622537431042"/>
  </r>
  <r>
    <s v="COOPERATIVA DE TRANSPORTADORES UNIDOS DE OCAÑA LTDA"/>
    <x v="0"/>
    <x v="1"/>
    <n v="3"/>
    <n v="3"/>
    <x v="1"/>
    <x v="2"/>
    <x v="0"/>
    <n v="2900"/>
    <n v="290"/>
    <n v="1926766.39"/>
    <n v="664.40220344827583"/>
  </r>
  <r>
    <s v="COOPERATIVA DE TRANSPORTADORES UNIDOS DE OCAÑA LTDA"/>
    <x v="0"/>
    <x v="1"/>
    <n v="3"/>
    <n v="2"/>
    <x v="1"/>
    <x v="2"/>
    <x v="1"/>
    <n v="2645"/>
    <n v="2671.45"/>
    <n v="20863486.75"/>
    <n v="7887.8966918714559"/>
  </r>
  <r>
    <s v="COOPERATIVA DE TRANSPORTADORES UNIDOS DE OCAÑA LTDA"/>
    <x v="0"/>
    <x v="1"/>
    <n v="3"/>
    <n v="2"/>
    <x v="1"/>
    <x v="2"/>
    <x v="2"/>
    <n v="1282"/>
    <n v="2692.2"/>
    <n v="21025540.07"/>
    <n v="16400.577277691107"/>
  </r>
  <r>
    <s v="COOPERATIVA DE TRANSPORTADORES UNIDOS DE OCAÑA LTDA"/>
    <x v="0"/>
    <x v="1"/>
    <n v="3"/>
    <n v="1"/>
    <x v="1"/>
    <x v="2"/>
    <x v="3"/>
    <n v="1948"/>
    <n v="6038.8"/>
    <n v="44847214.979999997"/>
    <n v="23022.184281314167"/>
  </r>
  <r>
    <s v="COOPERATIVA DE TRANSPORTADORES UNIDOS DE OCAÑA LTDA"/>
    <x v="0"/>
    <x v="1"/>
    <n v="3"/>
    <n v="1"/>
    <x v="1"/>
    <x v="2"/>
    <x v="2"/>
    <n v="1288"/>
    <n v="2704.8"/>
    <n v="20087227.109999999"/>
    <n v="15595.673222049689"/>
  </r>
  <r>
    <s v="COOPERATIVA DE TRANSPORTADORES UNIDOS DE OCAÑA LTDA"/>
    <x v="0"/>
    <x v="1"/>
    <n v="3"/>
    <n v="1"/>
    <x v="1"/>
    <x v="2"/>
    <x v="1"/>
    <n v="2654"/>
    <n v="2680.54"/>
    <n v="19907059.949999999"/>
    <n v="7500.776168048229"/>
  </r>
  <r>
    <s v="COOPERATIVA DE TRANSPORTADORES UNIDOS DE OCAÑA LTDA"/>
    <x v="0"/>
    <x v="1"/>
    <n v="3"/>
    <n v="1"/>
    <x v="1"/>
    <x v="2"/>
    <x v="0"/>
    <n v="2784"/>
    <n v="278.39999999999998"/>
    <n v="2067540.68"/>
    <n v="742.65110632183905"/>
  </r>
  <r>
    <s v="COOPERATIVA DE TRANSPORTADORES UNIDOS DE OCAÑA LTDA"/>
    <x v="0"/>
    <x v="1"/>
    <n v="3"/>
    <n v="2"/>
    <x v="1"/>
    <x v="2"/>
    <x v="4"/>
    <n v="192"/>
    <n v="787.2"/>
    <n v="6147873.54"/>
    <n v="32020.174687499999"/>
  </r>
  <r>
    <s v="COOPERATIVA DE TRANSPORTADORES UNIDOS DE OCAÑA LTDA"/>
    <x v="0"/>
    <x v="1"/>
    <n v="3"/>
    <n v="1"/>
    <x v="1"/>
    <x v="2"/>
    <x v="4"/>
    <n v="211"/>
    <n v="846.11"/>
    <n v="6283645.2699999996"/>
    <n v="29780.30933649289"/>
  </r>
  <r>
    <s v="COOPERATIVA DE TRANSPORTADORES UNIDOS DE OCAÑA LTDA"/>
    <x v="0"/>
    <x v="2"/>
    <n v="4"/>
    <n v="3"/>
    <x v="1"/>
    <x v="2"/>
    <x v="3"/>
    <n v="2011"/>
    <n v="6033"/>
    <n v="46391019.270000003"/>
    <n v="23068.632158130284"/>
  </r>
  <r>
    <s v="COOPERATIVA DE TRANSPORTADORES UNIDOS DE OCAÑA LTDA"/>
    <x v="0"/>
    <x v="2"/>
    <n v="4"/>
    <n v="3"/>
    <x v="1"/>
    <x v="2"/>
    <x v="4"/>
    <n v="186"/>
    <n v="745.86"/>
    <n v="5735323.3300000001"/>
    <n v="30835.071666666667"/>
  </r>
  <r>
    <s v="COOPERATIVA DE TRANSPORTADORES UNIDOS DE OCAÑA LTDA"/>
    <x v="0"/>
    <x v="2"/>
    <n v="4"/>
    <n v="3"/>
    <x v="1"/>
    <x v="2"/>
    <x v="2"/>
    <n v="1631"/>
    <n v="3425.1"/>
    <n v="26337457.329999998"/>
    <n v="16148.042507664009"/>
  </r>
  <r>
    <s v="COOPERATIVA DE TRANSPORTADORES UNIDOS DE OCAÑA LTDA"/>
    <x v="0"/>
    <x v="2"/>
    <n v="4"/>
    <n v="3"/>
    <x v="1"/>
    <x v="2"/>
    <x v="1"/>
    <n v="3257"/>
    <n v="3289.57"/>
    <n v="25295293.43"/>
    <n v="7766.4394933988333"/>
  </r>
  <r>
    <s v="COOPERATIVA DE TRANSPORTADORES UNIDOS DE OCAÑA LTDA"/>
    <x v="0"/>
    <x v="2"/>
    <n v="4"/>
    <n v="3"/>
    <x v="1"/>
    <x v="2"/>
    <x v="0"/>
    <n v="3936"/>
    <n v="393.6"/>
    <n v="3026604.54"/>
    <n v="768.95440548780493"/>
  </r>
  <r>
    <s v="COOPERATIVA DE TRANSPORTADORES UNIDOS DE OCAÑA LTDA"/>
    <x v="0"/>
    <x v="2"/>
    <n v="4"/>
    <n v="2"/>
    <x v="1"/>
    <x v="2"/>
    <x v="4"/>
    <n v="187"/>
    <n v="749.87"/>
    <n v="5991990.7800000003"/>
    <n v="32042.731443850269"/>
  </r>
  <r>
    <s v="COOPERATIVA DE TRANSPORTADORES UNIDOS DE OCAÑA LTDA"/>
    <x v="0"/>
    <x v="2"/>
    <n v="4"/>
    <n v="2"/>
    <x v="1"/>
    <x v="2"/>
    <x v="3"/>
    <n v="1870"/>
    <n v="5610"/>
    <n v="44827961.229999997"/>
    <n v="23972.17178074866"/>
  </r>
  <r>
    <s v="COOPERATIVA DE TRANSPORTADORES UNIDOS DE OCAÑA LTDA"/>
    <x v="0"/>
    <x v="2"/>
    <n v="4"/>
    <n v="2"/>
    <x v="1"/>
    <x v="2"/>
    <x v="2"/>
    <n v="1089"/>
    <n v="2286.9"/>
    <n v="18273945.780000001"/>
    <n v="16780.482809917357"/>
  </r>
  <r>
    <s v="COOPERATIVA DE TRANSPORTADORES UNIDOS DE OCAÑA LTDA"/>
    <x v="0"/>
    <x v="2"/>
    <n v="4"/>
    <n v="2"/>
    <x v="1"/>
    <x v="2"/>
    <x v="1"/>
    <n v="2512"/>
    <n v="2537.12"/>
    <n v="20273380.27"/>
    <n v="8070.6131648089167"/>
  </r>
  <r>
    <s v="COOPERATIVA DE TRANSPORTADORES UNIDOS DE OCAÑA LTDA"/>
    <x v="0"/>
    <x v="2"/>
    <n v="4"/>
    <n v="1"/>
    <x v="1"/>
    <x v="2"/>
    <x v="0"/>
    <n v="2328"/>
    <n v="232.8"/>
    <n v="2102932.0499999998"/>
    <n v="903.32132731958757"/>
  </r>
  <r>
    <s v="COOPERATIVA DE TRANSPORTADORES UNIDOS DE OCAÑA LTDA"/>
    <x v="0"/>
    <x v="2"/>
    <n v="4"/>
    <n v="1"/>
    <x v="1"/>
    <x v="2"/>
    <x v="1"/>
    <n v="2081"/>
    <n v="2101.81"/>
    <n v="18986097.989999998"/>
    <n v="9123.54540605478"/>
  </r>
  <r>
    <s v="COOPERATIVA DE TRANSPORTADORES UNIDOS DE OCAÑA LTDA"/>
    <x v="0"/>
    <x v="2"/>
    <n v="4"/>
    <n v="1"/>
    <x v="1"/>
    <x v="2"/>
    <x v="2"/>
    <n v="1195"/>
    <n v="2509.5"/>
    <n v="22668848.710000001"/>
    <n v="18969.747874476987"/>
  </r>
  <r>
    <s v="COOPERATIVA DE TRANSPORTADORES UNIDOS DE OCAÑA LTDA"/>
    <x v="0"/>
    <x v="2"/>
    <n v="4"/>
    <n v="1"/>
    <x v="1"/>
    <x v="2"/>
    <x v="3"/>
    <n v="2093"/>
    <n v="6279"/>
    <n v="56719546.149999999"/>
    <n v="27099.639823220255"/>
  </r>
  <r>
    <s v="COOPERATIVA DE TRANSPORTADORES UNIDOS DE OCAÑA LTDA"/>
    <x v="0"/>
    <x v="2"/>
    <n v="4"/>
    <n v="1"/>
    <x v="1"/>
    <x v="2"/>
    <x v="4"/>
    <n v="214"/>
    <n v="858.14"/>
    <n v="7751761.6399999997"/>
    <n v="36223.185233644857"/>
  </r>
  <r>
    <s v="COOPERATIVA DE TRANSPORTADORES UNIDOS DE OCAÑA LTDA"/>
    <x v="0"/>
    <x v="2"/>
    <n v="4"/>
    <n v="2"/>
    <x v="1"/>
    <x v="2"/>
    <x v="0"/>
    <n v="3051"/>
    <n v="305.10000000000002"/>
    <n v="2437964.4300000002"/>
    <n v="799.07060963618494"/>
  </r>
  <r>
    <s v="COOPERATIVA DE TRANSPORTADORES VELOTAX LTDA"/>
    <x v="0"/>
    <x v="2"/>
    <n v="4"/>
    <n v="3"/>
    <x v="0"/>
    <x v="2"/>
    <x v="4"/>
    <n v="124"/>
    <n v="148477"/>
    <n v="1544100"/>
    <n v="12452.41935483871"/>
  </r>
  <r>
    <s v="COOPERATIVA DE TRANSPORTES"/>
    <x v="0"/>
    <x v="0"/>
    <n v="2"/>
    <n v="1"/>
    <x v="0"/>
    <x v="2"/>
    <x v="1"/>
    <n v="3429"/>
    <n v="6858"/>
    <n v="23902710"/>
    <n v="6970.7524059492562"/>
  </r>
  <r>
    <s v="COOPERATIVA DE TRANSPORTES"/>
    <x v="0"/>
    <x v="0"/>
    <n v="2"/>
    <n v="2"/>
    <x v="0"/>
    <x v="2"/>
    <x v="1"/>
    <n v="3932"/>
    <n v="7864"/>
    <n v="27484780"/>
    <n v="6990.0254323499494"/>
  </r>
  <r>
    <s v="COOPERATIVA DE TRANSPORTES"/>
    <x v="0"/>
    <x v="0"/>
    <n v="2"/>
    <n v="3"/>
    <x v="0"/>
    <x v="2"/>
    <x v="1"/>
    <n v="3520"/>
    <n v="7040"/>
    <n v="24476300"/>
    <n v="6953.494318181818"/>
  </r>
  <r>
    <s v="COOPERATIVA DE TRANSPORTES"/>
    <x v="0"/>
    <x v="1"/>
    <n v="3"/>
    <n v="3"/>
    <x v="0"/>
    <x v="2"/>
    <x v="1"/>
    <n v="3977"/>
    <n v="7954"/>
    <n v="27679550"/>
    <n v="6959.9069650490319"/>
  </r>
  <r>
    <s v="COOPERATIVA DE TRANSPORTES"/>
    <x v="0"/>
    <x v="1"/>
    <n v="3"/>
    <n v="1"/>
    <x v="0"/>
    <x v="2"/>
    <x v="1"/>
    <n v="3901"/>
    <n v="7802"/>
    <n v="27020860"/>
    <n v="6926.6495770315305"/>
  </r>
  <r>
    <s v="COOPERATIVA DE TRANSPORTES"/>
    <x v="0"/>
    <x v="1"/>
    <n v="3"/>
    <n v="2"/>
    <x v="0"/>
    <x v="2"/>
    <x v="1"/>
    <n v="3988"/>
    <n v="7976"/>
    <n v="28099540"/>
    <n v="7046.0230692076229"/>
  </r>
  <r>
    <s v="COOPERATIVA DE TRANSPORTES"/>
    <x v="0"/>
    <x v="2"/>
    <n v="4"/>
    <n v="1"/>
    <x v="0"/>
    <x v="2"/>
    <x v="1"/>
    <n v="3958"/>
    <n v="7916"/>
    <n v="27516751"/>
    <n v="6952.1856998484081"/>
  </r>
  <r>
    <s v="COOPERATIVA DE TRANSPORTES"/>
    <x v="0"/>
    <x v="2"/>
    <n v="4"/>
    <n v="2"/>
    <x v="0"/>
    <x v="2"/>
    <x v="1"/>
    <n v="3975"/>
    <n v="7950"/>
    <n v="27434650"/>
    <n v="6901.798742138365"/>
  </r>
  <r>
    <s v="COOPERATIVA DE TRANSPORTES"/>
    <x v="0"/>
    <x v="2"/>
    <n v="4"/>
    <n v="3"/>
    <x v="0"/>
    <x v="2"/>
    <x v="1"/>
    <n v="4115"/>
    <n v="8230"/>
    <n v="28952525"/>
    <n v="7035.8505467800733"/>
  </r>
  <r>
    <s v="COOPERATIVA MULTIACTIVA DE TAXISTAS Y TRANSPORTADORES UNIDOS"/>
    <x v="0"/>
    <x v="0"/>
    <n v="2"/>
    <n v="3"/>
    <x v="0"/>
    <x v="2"/>
    <x v="3"/>
    <n v="8629"/>
    <n v="12944"/>
    <n v="61384803"/>
    <n v="7113.7794645961294"/>
  </r>
  <r>
    <s v="COOPERATIVA MULTIACTIVA DE TAXISTAS Y TRANSPORTADORES UNIDOS"/>
    <x v="0"/>
    <x v="0"/>
    <n v="2"/>
    <n v="1"/>
    <x v="0"/>
    <x v="2"/>
    <x v="3"/>
    <n v="7847"/>
    <n v="11770"/>
    <n v="56154600"/>
    <n v="7156.1870778641523"/>
  </r>
  <r>
    <s v="COOPERATIVA MULTIACTIVA DE TAXISTAS Y TRANSPORTADORES UNIDOS"/>
    <x v="0"/>
    <x v="0"/>
    <n v="2"/>
    <n v="2"/>
    <x v="0"/>
    <x v="2"/>
    <x v="3"/>
    <n v="8604"/>
    <n v="12906"/>
    <n v="61883853"/>
    <n v="7192.4515341701535"/>
  </r>
  <r>
    <s v="COOPERATIVA MULTIACTIVA DE TAXISTAS Y TRANSPORTADORES UNIDOS"/>
    <x v="0"/>
    <x v="1"/>
    <n v="3"/>
    <n v="3"/>
    <x v="0"/>
    <x v="2"/>
    <x v="3"/>
    <n v="9303"/>
    <n v="28839"/>
    <n v="66281631"/>
    <n v="7124.7587874879073"/>
  </r>
  <r>
    <s v="COOPERATIVA MULTIACTIVA DE TAXISTAS Y TRANSPORTADORES UNIDOS"/>
    <x v="0"/>
    <x v="1"/>
    <n v="3"/>
    <n v="2"/>
    <x v="0"/>
    <x v="2"/>
    <x v="3"/>
    <n v="8916"/>
    <n v="27640"/>
    <n v="63747763"/>
    <n v="7149.8163974876625"/>
  </r>
  <r>
    <s v="COOPERATIVA MULTIACTIVA DE TAXISTAS Y TRANSPORTADORES UNIDOS"/>
    <x v="0"/>
    <x v="1"/>
    <n v="3"/>
    <n v="1"/>
    <x v="0"/>
    <x v="2"/>
    <x v="3"/>
    <n v="8700"/>
    <n v="26970"/>
    <n v="61177254"/>
    <n v="7031.8682758620689"/>
  </r>
  <r>
    <s v="COOPERATIVA MULTIACTIVA DE TAXISTAS Y TRANSPORTADORES UNIDOS"/>
    <x v="0"/>
    <x v="2"/>
    <n v="4"/>
    <n v="1"/>
    <x v="0"/>
    <x v="2"/>
    <x v="3"/>
    <n v="8515"/>
    <n v="26397"/>
    <n v="61169907"/>
    <n v="7183.7823840281853"/>
  </r>
  <r>
    <s v="COOPERATIVA MULTIACTIVA DE TAXISTAS Y TRANSPORTADORES UNIDOS"/>
    <x v="0"/>
    <x v="2"/>
    <n v="4"/>
    <n v="2"/>
    <x v="0"/>
    <x v="2"/>
    <x v="3"/>
    <n v="9080"/>
    <n v="28148"/>
    <n v="66647993"/>
    <n v="7340.0873348017622"/>
  </r>
  <r>
    <s v="COOPERATIVA MULTIACTIVA DE TAXISTAS Y TRANSPORTADORES UNIDOS"/>
    <x v="0"/>
    <x v="2"/>
    <n v="4"/>
    <n v="3"/>
    <x v="0"/>
    <x v="2"/>
    <x v="3"/>
    <n v="9436"/>
    <n v="29252"/>
    <n v="71636205"/>
    <n v="7591.7979016532427"/>
  </r>
  <r>
    <s v="COOPERATIVA MULTIACTIVA GUASIMALES"/>
    <x v="0"/>
    <x v="0"/>
    <n v="2"/>
    <n v="2"/>
    <x v="0"/>
    <x v="1"/>
    <x v="0"/>
    <n v="3651.2"/>
    <n v="1"/>
    <n v="2555840"/>
    <n v="700"/>
  </r>
  <r>
    <s v="COOPERATIVA MULTIACTIVA GUASIMALES"/>
    <x v="0"/>
    <x v="0"/>
    <n v="2"/>
    <n v="1"/>
    <x v="0"/>
    <x v="1"/>
    <x v="0"/>
    <n v="3133.9"/>
    <n v="1"/>
    <n v="2193730"/>
    <n v="700"/>
  </r>
  <r>
    <s v="COOPERATIVA MULTIACTIVA GUASIMALES"/>
    <x v="0"/>
    <x v="0"/>
    <n v="2"/>
    <n v="3"/>
    <x v="0"/>
    <x v="2"/>
    <x v="0"/>
    <n v="1547.4"/>
    <n v="1"/>
    <n v="1470030"/>
    <n v="950"/>
  </r>
  <r>
    <s v="COOPERATIVA MULTIACTIVA GUASIMALES"/>
    <x v="0"/>
    <x v="0"/>
    <n v="2"/>
    <n v="3"/>
    <x v="0"/>
    <x v="1"/>
    <x v="0"/>
    <n v="3610.6"/>
    <n v="1"/>
    <n v="2527420"/>
    <n v="700"/>
  </r>
  <r>
    <s v="COOPERATIVA MULTIACTIVA GUASIMALES"/>
    <x v="0"/>
    <x v="0"/>
    <n v="2"/>
    <n v="1"/>
    <x v="0"/>
    <x v="2"/>
    <x v="0"/>
    <n v="1343.1"/>
    <n v="1"/>
    <n v="1275945"/>
    <n v="950.00000000000011"/>
  </r>
  <r>
    <s v="COOPERATIVA MULTIACTIVA GUASIMALES"/>
    <x v="0"/>
    <x v="0"/>
    <n v="2"/>
    <n v="2"/>
    <x v="0"/>
    <x v="2"/>
    <x v="0"/>
    <n v="1564.8"/>
    <n v="1"/>
    <n v="1486560"/>
    <n v="950"/>
  </r>
  <r>
    <s v="COOPERATIVA MULTIACTIVA GUASIMALES"/>
    <x v="0"/>
    <x v="1"/>
    <n v="3"/>
    <n v="3"/>
    <x v="0"/>
    <x v="2"/>
    <x v="0"/>
    <n v="1128.2"/>
    <n v="1128.2"/>
    <n v="1071790"/>
    <n v="950"/>
  </r>
  <r>
    <s v="COOPERATIVA MULTIACTIVA GUASIMALES"/>
    <x v="0"/>
    <x v="1"/>
    <n v="3"/>
    <n v="2"/>
    <x v="0"/>
    <x v="2"/>
    <x v="0"/>
    <n v="587.20000000000005"/>
    <n v="587.20000000000005"/>
    <n v="557840"/>
    <n v="949.99999999999989"/>
  </r>
  <r>
    <s v="COOPERATIVA MULTIACTIVA GUASIMALES"/>
    <x v="0"/>
    <x v="1"/>
    <n v="3"/>
    <n v="2"/>
    <x v="0"/>
    <x v="1"/>
    <x v="0"/>
    <n v="2348.8000000000002"/>
    <n v="2348.8000000000002"/>
    <n v="1644160"/>
    <n v="700"/>
  </r>
  <r>
    <s v="COOPERATIVA MULTIACTIVA GUASIMALES"/>
    <x v="0"/>
    <x v="1"/>
    <n v="3"/>
    <n v="1"/>
    <x v="0"/>
    <x v="2"/>
    <x v="0"/>
    <n v="1047.2"/>
    <n v="1047.2"/>
    <n v="994840"/>
    <n v="950"/>
  </r>
  <r>
    <s v="COOPERATIVA MULTIACTIVA GUASIMALES"/>
    <x v="0"/>
    <x v="1"/>
    <n v="3"/>
    <n v="1"/>
    <x v="0"/>
    <x v="1"/>
    <x v="0"/>
    <n v="4188.8"/>
    <n v="4188.8"/>
    <n v="2932160"/>
    <n v="700"/>
  </r>
  <r>
    <s v="COOPERATIVA MULTIACTIVA GUASIMALES"/>
    <x v="0"/>
    <x v="1"/>
    <n v="3"/>
    <n v="3"/>
    <x v="0"/>
    <x v="1"/>
    <x v="0"/>
    <n v="4512.8"/>
    <n v="4512.8"/>
    <n v="3158960"/>
    <n v="700"/>
  </r>
  <r>
    <s v="COOPERATIVA MULTIACTIVA GUASIMALES"/>
    <x v="0"/>
    <x v="2"/>
    <n v="4"/>
    <n v="3"/>
    <x v="1"/>
    <x v="1"/>
    <x v="0"/>
    <n v="2127.16"/>
    <n v="2127.16"/>
    <n v="1489012"/>
    <n v="700"/>
  </r>
  <r>
    <s v="COOPERATIVA MULTIACTIVA GUASIMALES"/>
    <x v="0"/>
    <x v="2"/>
    <n v="4"/>
    <n v="2"/>
    <x v="1"/>
    <x v="2"/>
    <x v="0"/>
    <n v="1345.6"/>
    <n v="1345.6"/>
    <n v="1278320"/>
    <n v="950.00000000000011"/>
  </r>
  <r>
    <s v="COOPERATIVA MULTIACTIVA GUASIMALES"/>
    <x v="0"/>
    <x v="2"/>
    <n v="4"/>
    <n v="2"/>
    <x v="1"/>
    <x v="1"/>
    <x v="0"/>
    <n v="3294.4"/>
    <n v="3294.4"/>
    <n v="2306080"/>
    <n v="700"/>
  </r>
  <r>
    <s v="COOPERATIVA MULTIACTIVA GUASIMALES"/>
    <x v="0"/>
    <x v="2"/>
    <n v="4"/>
    <n v="1"/>
    <x v="1"/>
    <x v="2"/>
    <x v="0"/>
    <n v="919.3"/>
    <n v="919.3"/>
    <n v="873335"/>
    <n v="950"/>
  </r>
  <r>
    <s v="COOPERATIVA MULTIACTIVA GUASIMALES"/>
    <x v="0"/>
    <x v="2"/>
    <n v="4"/>
    <n v="1"/>
    <x v="1"/>
    <x v="1"/>
    <x v="0"/>
    <n v="2250.6999999999998"/>
    <n v="2250.6999999999998"/>
    <n v="1575490"/>
    <n v="700"/>
  </r>
  <r>
    <s v="COOPERATIVA MULTIACTIVA GUASIMALES"/>
    <x v="0"/>
    <x v="2"/>
    <n v="4"/>
    <n v="3"/>
    <x v="1"/>
    <x v="2"/>
    <x v="0"/>
    <n v="868.84"/>
    <n v="868.84"/>
    <n v="825398"/>
    <n v="950"/>
  </r>
  <r>
    <s v="COOPERATIVA NACIONAL DE TRANSPORTES LTDA"/>
    <x v="0"/>
    <x v="0"/>
    <n v="2"/>
    <n v="2"/>
    <x v="1"/>
    <x v="1"/>
    <x v="2"/>
    <n v="3"/>
    <n v="9"/>
    <n v="20100"/>
    <n v="6700"/>
  </r>
  <r>
    <s v="COOPERATIVA NACIONAL DE TRANSPORTES LTDA"/>
    <x v="0"/>
    <x v="0"/>
    <n v="2"/>
    <n v="2"/>
    <x v="1"/>
    <x v="2"/>
    <x v="0"/>
    <n v="2236"/>
    <n v="2119"/>
    <n v="9435761"/>
    <n v="4219.9288908765657"/>
  </r>
  <r>
    <s v="COOPERATIVA NACIONAL DE TRANSPORTES LTDA"/>
    <x v="0"/>
    <x v="0"/>
    <n v="2"/>
    <n v="2"/>
    <x v="1"/>
    <x v="1"/>
    <x v="3"/>
    <n v="7"/>
    <n v="28"/>
    <n v="26250"/>
    <n v="3750"/>
  </r>
  <r>
    <s v="COOPERATIVA NACIONAL DE TRANSPORTES LTDA"/>
    <x v="0"/>
    <x v="0"/>
    <n v="2"/>
    <n v="2"/>
    <x v="1"/>
    <x v="2"/>
    <x v="3"/>
    <n v="16"/>
    <n v="64"/>
    <n v="196000"/>
    <n v="12250"/>
  </r>
  <r>
    <s v="COOPERATIVA NACIONAL DE TRANSPORTES LTDA"/>
    <x v="0"/>
    <x v="0"/>
    <n v="2"/>
    <n v="2"/>
    <x v="1"/>
    <x v="1"/>
    <x v="4"/>
    <n v="2"/>
    <n v="10"/>
    <n v="8400"/>
    <n v="4200"/>
  </r>
  <r>
    <s v="COOPERATIVA NACIONAL DE TRANSPORTES LTDA"/>
    <x v="0"/>
    <x v="0"/>
    <n v="2"/>
    <n v="3"/>
    <x v="1"/>
    <x v="1"/>
    <x v="0"/>
    <n v="14163"/>
    <n v="13841"/>
    <n v="17153462"/>
    <n v="1211.1460848690249"/>
  </r>
  <r>
    <s v="COOPERATIVA NACIONAL DE TRANSPORTES LTDA"/>
    <x v="0"/>
    <x v="0"/>
    <n v="2"/>
    <n v="3"/>
    <x v="1"/>
    <x v="2"/>
    <x v="0"/>
    <n v="4646"/>
    <n v="4487"/>
    <n v="13503016"/>
    <n v="2906.3745157124408"/>
  </r>
  <r>
    <s v="COOPERATIVA NACIONAL DE TRANSPORTES LTDA"/>
    <x v="0"/>
    <x v="0"/>
    <n v="2"/>
    <n v="3"/>
    <x v="1"/>
    <x v="2"/>
    <x v="1"/>
    <n v="4"/>
    <n v="8"/>
    <n v="23864"/>
    <n v="5966"/>
  </r>
  <r>
    <s v="COOPERATIVA NACIONAL DE TRANSPORTES LTDA"/>
    <x v="0"/>
    <x v="0"/>
    <n v="2"/>
    <n v="3"/>
    <x v="1"/>
    <x v="1"/>
    <x v="2"/>
    <n v="11"/>
    <n v="33"/>
    <n v="59202"/>
    <n v="5382"/>
  </r>
  <r>
    <s v="COOPERATIVA NACIONAL DE TRANSPORTES LTDA"/>
    <x v="0"/>
    <x v="0"/>
    <n v="2"/>
    <n v="3"/>
    <x v="1"/>
    <x v="2"/>
    <x v="2"/>
    <n v="3"/>
    <n v="9"/>
    <n v="27182"/>
    <n v="9060.6666666666661"/>
  </r>
  <r>
    <s v="COOPERATIVA NACIONAL DE TRANSPORTES LTDA"/>
    <x v="0"/>
    <x v="0"/>
    <n v="2"/>
    <n v="3"/>
    <x v="1"/>
    <x v="1"/>
    <x v="3"/>
    <n v="32"/>
    <n v="128"/>
    <n v="224960"/>
    <n v="7030"/>
  </r>
  <r>
    <s v="COOPERATIVA NACIONAL DE TRANSPORTES LTDA"/>
    <x v="0"/>
    <x v="0"/>
    <n v="2"/>
    <n v="3"/>
    <x v="1"/>
    <x v="2"/>
    <x v="3"/>
    <n v="3"/>
    <n v="12"/>
    <n v="29782"/>
    <n v="9927.3333333333339"/>
  </r>
  <r>
    <s v="COOPERATIVA NACIONAL DE TRANSPORTES LTDA"/>
    <x v="0"/>
    <x v="0"/>
    <n v="2"/>
    <n v="3"/>
    <x v="1"/>
    <x v="1"/>
    <x v="4"/>
    <n v="32"/>
    <n v="160"/>
    <n v="264874"/>
    <n v="8277.3125"/>
  </r>
  <r>
    <s v="COOPERATIVA NACIONAL DE TRANSPORTES LTDA"/>
    <x v="0"/>
    <x v="0"/>
    <n v="2"/>
    <n v="3"/>
    <x v="1"/>
    <x v="2"/>
    <x v="4"/>
    <n v="1"/>
    <n v="5"/>
    <n v="15400"/>
    <n v="15400"/>
  </r>
  <r>
    <s v="COOPERATIVA NACIONAL DE TRANSPORTES LTDA"/>
    <x v="0"/>
    <x v="0"/>
    <n v="2"/>
    <n v="2"/>
    <x v="1"/>
    <x v="2"/>
    <x v="2"/>
    <n v="15"/>
    <n v="45"/>
    <n v="147900"/>
    <n v="9860"/>
  </r>
  <r>
    <s v="COOPERATIVA NACIONAL DE TRANSPORTES LTDA"/>
    <x v="0"/>
    <x v="0"/>
    <n v="2"/>
    <n v="2"/>
    <x v="1"/>
    <x v="1"/>
    <x v="0"/>
    <n v="16688"/>
    <n v="9890"/>
    <n v="17998066"/>
    <n v="1078.5034755512943"/>
  </r>
  <r>
    <s v="COOPERATIVA NACIONAL DE TRANSPORTES LTDA"/>
    <x v="0"/>
    <x v="0"/>
    <n v="2"/>
    <n v="1"/>
    <x v="1"/>
    <x v="2"/>
    <x v="3"/>
    <n v="1"/>
    <n v="4"/>
    <n v="17706"/>
    <n v="17706"/>
  </r>
  <r>
    <s v="COOPERATIVA NACIONAL DE TRANSPORTES LTDA"/>
    <x v="0"/>
    <x v="0"/>
    <n v="2"/>
    <n v="1"/>
    <x v="1"/>
    <x v="2"/>
    <x v="0"/>
    <n v="3129"/>
    <n v="3785"/>
    <n v="11773688"/>
    <n v="3762.7638223074464"/>
  </r>
  <r>
    <s v="COOPERATIVA NACIONAL DE TRANSPORTES LTDA"/>
    <x v="0"/>
    <x v="0"/>
    <n v="2"/>
    <n v="1"/>
    <x v="1"/>
    <x v="1"/>
    <x v="0"/>
    <n v="10814"/>
    <n v="10885"/>
    <n v="13959385"/>
    <n v="1290.8623081191049"/>
  </r>
  <r>
    <s v="COOPERATIVA NACIONAL DE TRANSPORTES LTDA"/>
    <x v="0"/>
    <x v="1"/>
    <n v="3"/>
    <n v="1"/>
    <x v="1"/>
    <x v="1"/>
    <x v="3"/>
    <n v="7"/>
    <n v="28"/>
    <n v="26250"/>
    <n v="3750"/>
  </r>
  <r>
    <s v="COOPERATIVA NACIONAL DE TRANSPORTES LTDA"/>
    <x v="0"/>
    <x v="1"/>
    <n v="3"/>
    <n v="1"/>
    <x v="1"/>
    <x v="1"/>
    <x v="0"/>
    <n v="19940"/>
    <n v="19940"/>
    <n v="22106817"/>
    <n v="1108.666850551655"/>
  </r>
  <r>
    <s v="COOPERATIVA NACIONAL DE TRANSPORTES LTDA"/>
    <x v="0"/>
    <x v="1"/>
    <n v="3"/>
    <n v="1"/>
    <x v="1"/>
    <x v="1"/>
    <x v="4"/>
    <n v="1"/>
    <n v="5"/>
    <n v="4200"/>
    <n v="4200"/>
  </r>
  <r>
    <s v="COOPERATIVA NACIONAL DE TRANSPORTES LTDA"/>
    <x v="0"/>
    <x v="1"/>
    <n v="3"/>
    <n v="1"/>
    <x v="1"/>
    <x v="2"/>
    <x v="4"/>
    <n v="1"/>
    <n v="5"/>
    <n v="12700"/>
    <n v="12700"/>
  </r>
  <r>
    <s v="COOPERATIVA NACIONAL DE TRANSPORTES LTDA"/>
    <x v="0"/>
    <x v="1"/>
    <n v="3"/>
    <n v="2"/>
    <x v="1"/>
    <x v="1"/>
    <x v="0"/>
    <n v="13772"/>
    <n v="13772"/>
    <n v="16432317"/>
    <n v="1193.1685303514378"/>
  </r>
  <r>
    <s v="COOPERATIVA NACIONAL DE TRANSPORTES LTDA"/>
    <x v="0"/>
    <x v="1"/>
    <n v="3"/>
    <n v="2"/>
    <x v="1"/>
    <x v="2"/>
    <x v="0"/>
    <n v="10532"/>
    <n v="10532"/>
    <n v="23988112"/>
    <n v="2277.6407140144324"/>
  </r>
  <r>
    <s v="COOPERATIVA NACIONAL DE TRANSPORTES LTDA"/>
    <x v="0"/>
    <x v="1"/>
    <n v="3"/>
    <n v="2"/>
    <x v="1"/>
    <x v="1"/>
    <x v="1"/>
    <n v="95"/>
    <n v="190"/>
    <n v="663730"/>
    <n v="6986.6315789473683"/>
  </r>
  <r>
    <s v="COOPERATIVA NACIONAL DE TRANSPORTES LTDA"/>
    <x v="0"/>
    <x v="1"/>
    <n v="3"/>
    <n v="2"/>
    <x v="1"/>
    <x v="2"/>
    <x v="1"/>
    <n v="6"/>
    <n v="12"/>
    <n v="47882"/>
    <n v="7980.333333333333"/>
  </r>
  <r>
    <s v="COOPERATIVA NACIONAL DE TRANSPORTES LTDA"/>
    <x v="0"/>
    <x v="1"/>
    <n v="3"/>
    <n v="2"/>
    <x v="1"/>
    <x v="1"/>
    <x v="2"/>
    <n v="84"/>
    <n v="252"/>
    <n v="681048"/>
    <n v="8107.7142857142853"/>
  </r>
  <r>
    <s v="COOPERATIVA NACIONAL DE TRANSPORTES LTDA"/>
    <x v="0"/>
    <x v="1"/>
    <n v="3"/>
    <n v="2"/>
    <x v="1"/>
    <x v="2"/>
    <x v="2"/>
    <n v="3"/>
    <n v="9"/>
    <n v="25382"/>
    <n v="8460.6666666666661"/>
  </r>
  <r>
    <s v="COOPERATIVA NACIONAL DE TRANSPORTES LTDA"/>
    <x v="0"/>
    <x v="1"/>
    <n v="3"/>
    <n v="2"/>
    <x v="1"/>
    <x v="1"/>
    <x v="3"/>
    <n v="3"/>
    <n v="12"/>
    <n v="20046"/>
    <n v="6682"/>
  </r>
  <r>
    <s v="COOPERATIVA NACIONAL DE TRANSPORTES LTDA"/>
    <x v="0"/>
    <x v="1"/>
    <n v="3"/>
    <n v="2"/>
    <x v="1"/>
    <x v="2"/>
    <x v="3"/>
    <n v="1"/>
    <n v="4"/>
    <n v="12500"/>
    <n v="12500"/>
  </r>
  <r>
    <s v="COOPERATIVA NACIONAL DE TRANSPORTES LTDA"/>
    <x v="0"/>
    <x v="1"/>
    <n v="3"/>
    <n v="2"/>
    <x v="1"/>
    <x v="1"/>
    <x v="4"/>
    <n v="8"/>
    <n v="40"/>
    <n v="76800"/>
    <n v="9600"/>
  </r>
  <r>
    <s v="COOPERATIVA NACIONAL DE TRANSPORTES LTDA"/>
    <x v="0"/>
    <x v="1"/>
    <n v="3"/>
    <n v="2"/>
    <x v="1"/>
    <x v="2"/>
    <x v="4"/>
    <n v="1"/>
    <n v="5"/>
    <n v="15500"/>
    <n v="15500"/>
  </r>
  <r>
    <s v="COOPERATIVA NACIONAL DE TRANSPORTES LTDA"/>
    <x v="0"/>
    <x v="1"/>
    <n v="3"/>
    <n v="3"/>
    <x v="1"/>
    <x v="1"/>
    <x v="0"/>
    <n v="17581"/>
    <n v="17581"/>
    <n v="25996966"/>
    <n v="1478.6966611683067"/>
  </r>
  <r>
    <s v="COOPERATIVA NACIONAL DE TRANSPORTES LTDA"/>
    <x v="0"/>
    <x v="1"/>
    <n v="3"/>
    <n v="3"/>
    <x v="1"/>
    <x v="2"/>
    <x v="0"/>
    <n v="7748"/>
    <n v="7748"/>
    <n v="14633890"/>
    <n v="1888.7312854930306"/>
  </r>
  <r>
    <s v="COOPERATIVA NACIONAL DE TRANSPORTES LTDA"/>
    <x v="0"/>
    <x v="1"/>
    <n v="3"/>
    <n v="3"/>
    <x v="1"/>
    <x v="1"/>
    <x v="1"/>
    <n v="1"/>
    <n v="2"/>
    <n v="3750"/>
    <n v="3750"/>
  </r>
  <r>
    <s v="COOPERATIVA NACIONAL DE TRANSPORTES LTDA"/>
    <x v="0"/>
    <x v="1"/>
    <n v="3"/>
    <n v="3"/>
    <x v="1"/>
    <x v="2"/>
    <x v="1"/>
    <n v="2"/>
    <n v="4"/>
    <n v="12400"/>
    <n v="6200"/>
  </r>
  <r>
    <s v="COOPERATIVA NACIONAL DE TRANSPORTES LTDA"/>
    <x v="0"/>
    <x v="1"/>
    <n v="3"/>
    <n v="3"/>
    <x v="1"/>
    <x v="2"/>
    <x v="2"/>
    <n v="1"/>
    <n v="3"/>
    <n v="1391"/>
    <n v="1391"/>
  </r>
  <r>
    <s v="COOPERATIVA NACIONAL DE TRANSPORTES LTDA"/>
    <x v="0"/>
    <x v="1"/>
    <n v="3"/>
    <n v="3"/>
    <x v="1"/>
    <x v="1"/>
    <x v="3"/>
    <n v="1"/>
    <n v="4"/>
    <n v="8100"/>
    <n v="8100"/>
  </r>
  <r>
    <s v="COOPERATIVA NACIONAL DE TRANSPORTES LTDA"/>
    <x v="0"/>
    <x v="1"/>
    <n v="3"/>
    <n v="1"/>
    <x v="1"/>
    <x v="2"/>
    <x v="2"/>
    <n v="1"/>
    <n v="3"/>
    <n v="9800"/>
    <n v="9800"/>
  </r>
  <r>
    <s v="COOPERATIVA NACIONAL DE TRANSPORTES LTDA"/>
    <x v="0"/>
    <x v="1"/>
    <n v="3"/>
    <n v="1"/>
    <x v="1"/>
    <x v="2"/>
    <x v="1"/>
    <n v="4"/>
    <n v="8"/>
    <n v="24900"/>
    <n v="6225"/>
  </r>
  <r>
    <s v="COOPERATIVA NACIONAL DE TRANSPORTES LTDA"/>
    <x v="0"/>
    <x v="1"/>
    <n v="3"/>
    <n v="1"/>
    <x v="1"/>
    <x v="1"/>
    <x v="1"/>
    <n v="2"/>
    <n v="4"/>
    <n v="10600"/>
    <n v="5300"/>
  </r>
  <r>
    <s v="COOPERATIVA NACIONAL DE TRANSPORTES LTDA"/>
    <x v="0"/>
    <x v="1"/>
    <n v="3"/>
    <n v="1"/>
    <x v="1"/>
    <x v="2"/>
    <x v="0"/>
    <n v="8619"/>
    <n v="8619"/>
    <n v="22160878"/>
    <n v="2571.1657964961132"/>
  </r>
  <r>
    <s v="COOPERATIVA NACIONAL DE TRANSPORTES LTDA"/>
    <x v="0"/>
    <x v="1"/>
    <n v="3"/>
    <n v="1"/>
    <x v="1"/>
    <x v="2"/>
    <x v="3"/>
    <n v="16"/>
    <n v="64"/>
    <n v="196000"/>
    <n v="12250"/>
  </r>
  <r>
    <s v="COOPERATIVA NACIONAL DE TRANSPORTES LTDA"/>
    <x v="0"/>
    <x v="2"/>
    <n v="4"/>
    <n v="2"/>
    <x v="1"/>
    <x v="2"/>
    <x v="1"/>
    <n v="1"/>
    <n v="2"/>
    <n v="72000"/>
    <n v="72000"/>
  </r>
  <r>
    <s v="COOPERATIVA NACIONAL DE TRANSPORTES LTDA"/>
    <x v="0"/>
    <x v="2"/>
    <n v="4"/>
    <n v="2"/>
    <x v="1"/>
    <x v="1"/>
    <x v="2"/>
    <n v="55"/>
    <n v="165"/>
    <n v="421120"/>
    <n v="7656.727272727273"/>
  </r>
  <r>
    <s v="COOPERATIVA NACIONAL DE TRANSPORTES LTDA"/>
    <x v="0"/>
    <x v="2"/>
    <n v="4"/>
    <n v="2"/>
    <x v="1"/>
    <x v="2"/>
    <x v="2"/>
    <n v="1"/>
    <n v="3"/>
    <n v="5564"/>
    <n v="5564"/>
  </r>
  <r>
    <s v="COOPERATIVA NACIONAL DE TRANSPORTES LTDA"/>
    <x v="0"/>
    <x v="2"/>
    <n v="4"/>
    <n v="2"/>
    <x v="1"/>
    <x v="1"/>
    <x v="3"/>
    <n v="25"/>
    <n v="100"/>
    <n v="209000"/>
    <n v="8360"/>
  </r>
  <r>
    <s v="COOPERATIVA NACIONAL DE TRANSPORTES LTDA"/>
    <x v="0"/>
    <x v="2"/>
    <n v="4"/>
    <n v="2"/>
    <x v="1"/>
    <x v="2"/>
    <x v="4"/>
    <n v="3"/>
    <n v="15"/>
    <n v="173964"/>
    <n v="57988"/>
  </r>
  <r>
    <s v="COOPERATIVA NACIONAL DE TRANSPORTES LTDA"/>
    <x v="0"/>
    <x v="2"/>
    <n v="4"/>
    <n v="3"/>
    <x v="1"/>
    <x v="1"/>
    <x v="0"/>
    <n v="16340"/>
    <n v="16340"/>
    <n v="23155736"/>
    <n v="1417.11970624235"/>
  </r>
  <r>
    <s v="COOPERATIVA NACIONAL DE TRANSPORTES LTDA"/>
    <x v="0"/>
    <x v="2"/>
    <n v="4"/>
    <n v="3"/>
    <x v="1"/>
    <x v="2"/>
    <x v="0"/>
    <n v="10512"/>
    <n v="10512"/>
    <n v="26709995"/>
    <n v="2540.9051560121766"/>
  </r>
  <r>
    <s v="COOPERATIVA NACIONAL DE TRANSPORTES LTDA"/>
    <x v="0"/>
    <x v="2"/>
    <n v="4"/>
    <n v="3"/>
    <x v="1"/>
    <x v="1"/>
    <x v="1"/>
    <n v="62"/>
    <n v="124"/>
    <n v="395960"/>
    <n v="6386.4516129032254"/>
  </r>
  <r>
    <s v="COOPERATIVA NACIONAL DE TRANSPORTES LTDA"/>
    <x v="0"/>
    <x v="2"/>
    <n v="4"/>
    <n v="3"/>
    <x v="1"/>
    <x v="2"/>
    <x v="1"/>
    <n v="24"/>
    <n v="48"/>
    <n v="156850"/>
    <n v="6535.416666666667"/>
  </r>
  <r>
    <s v="COOPERATIVA NACIONAL DE TRANSPORTES LTDA"/>
    <x v="0"/>
    <x v="2"/>
    <n v="4"/>
    <n v="3"/>
    <x v="1"/>
    <x v="1"/>
    <x v="2"/>
    <n v="52"/>
    <n v="156"/>
    <n v="434720"/>
    <n v="8360"/>
  </r>
  <r>
    <s v="COOPERATIVA NACIONAL DE TRANSPORTES LTDA"/>
    <x v="0"/>
    <x v="2"/>
    <n v="4"/>
    <n v="3"/>
    <x v="1"/>
    <x v="2"/>
    <x v="2"/>
    <n v="3"/>
    <n v="9"/>
    <n v="51000"/>
    <n v="17000"/>
  </r>
  <r>
    <s v="COOPERATIVA NACIONAL DE TRANSPORTES LTDA"/>
    <x v="0"/>
    <x v="2"/>
    <n v="4"/>
    <n v="3"/>
    <x v="1"/>
    <x v="1"/>
    <x v="3"/>
    <n v="1"/>
    <n v="4"/>
    <n v="3750"/>
    <n v="3750"/>
  </r>
  <r>
    <s v="COOPERATIVA NACIONAL DE TRANSPORTES LTDA"/>
    <x v="0"/>
    <x v="2"/>
    <n v="4"/>
    <n v="3"/>
    <x v="1"/>
    <x v="2"/>
    <x v="4"/>
    <n v="2"/>
    <n v="10"/>
    <n v="34700"/>
    <n v="17350"/>
  </r>
  <r>
    <s v="COOPERATIVA NACIONAL DE TRANSPORTES LTDA"/>
    <x v="0"/>
    <x v="2"/>
    <n v="4"/>
    <n v="1"/>
    <x v="1"/>
    <x v="1"/>
    <x v="0"/>
    <n v="12439"/>
    <n v="12449"/>
    <n v="15312601"/>
    <n v="1231.0154353243829"/>
  </r>
  <r>
    <s v="COOPERATIVA NACIONAL DE TRANSPORTES LTDA"/>
    <x v="0"/>
    <x v="2"/>
    <n v="4"/>
    <n v="1"/>
    <x v="1"/>
    <x v="2"/>
    <x v="0"/>
    <n v="7025"/>
    <n v="7009"/>
    <n v="10854529"/>
    <n v="1545.1286832740213"/>
  </r>
  <r>
    <s v="COOPERATIVA NACIONAL DE TRANSPORTES LTDA"/>
    <x v="0"/>
    <x v="2"/>
    <n v="4"/>
    <n v="1"/>
    <x v="1"/>
    <x v="1"/>
    <x v="1"/>
    <n v="66"/>
    <n v="132"/>
    <n v="432990"/>
    <n v="6560.454545454545"/>
  </r>
  <r>
    <s v="COOPERATIVA NACIONAL DE TRANSPORTES LTDA"/>
    <x v="0"/>
    <x v="2"/>
    <n v="4"/>
    <n v="1"/>
    <x v="1"/>
    <x v="2"/>
    <x v="1"/>
    <n v="17"/>
    <n v="34"/>
    <n v="128500"/>
    <n v="7558.8235294117649"/>
  </r>
  <r>
    <s v="COOPERATIVA NACIONAL DE TRANSPORTES LTDA"/>
    <x v="0"/>
    <x v="2"/>
    <n v="4"/>
    <n v="1"/>
    <x v="1"/>
    <x v="1"/>
    <x v="2"/>
    <n v="25"/>
    <n v="75"/>
    <n v="205640"/>
    <n v="8225.6"/>
  </r>
  <r>
    <s v="COOPERATIVA NACIONAL DE TRANSPORTES LTDA"/>
    <x v="0"/>
    <x v="2"/>
    <n v="4"/>
    <n v="1"/>
    <x v="1"/>
    <x v="2"/>
    <x v="2"/>
    <n v="2"/>
    <n v="6"/>
    <n v="25200"/>
    <n v="12600"/>
  </r>
  <r>
    <s v="COOPERATIVA NACIONAL DE TRANSPORTES LTDA"/>
    <x v="0"/>
    <x v="2"/>
    <n v="4"/>
    <n v="1"/>
    <x v="1"/>
    <x v="1"/>
    <x v="3"/>
    <n v="1"/>
    <n v="4"/>
    <n v="3750"/>
    <n v="3750"/>
  </r>
  <r>
    <s v="COOPERATIVA NACIONAL DE TRANSPORTES LTDA"/>
    <x v="0"/>
    <x v="2"/>
    <n v="4"/>
    <n v="1"/>
    <x v="1"/>
    <x v="2"/>
    <x v="3"/>
    <n v="24"/>
    <n v="96"/>
    <n v="200640"/>
    <n v="8360"/>
  </r>
  <r>
    <s v="COOPERATIVA NACIONAL DE TRANSPORTES LTDA"/>
    <x v="0"/>
    <x v="2"/>
    <n v="4"/>
    <n v="1"/>
    <x v="1"/>
    <x v="2"/>
    <x v="4"/>
    <n v="2"/>
    <n v="10"/>
    <n v="25900"/>
    <n v="12950"/>
  </r>
  <r>
    <s v="COOPERATIVA NACIONAL DE TRANSPORTES LTDA"/>
    <x v="0"/>
    <x v="2"/>
    <n v="4"/>
    <n v="2"/>
    <x v="1"/>
    <x v="1"/>
    <x v="0"/>
    <n v="9775"/>
    <n v="9776"/>
    <n v="13507948"/>
    <n v="1381.8872634271099"/>
  </r>
  <r>
    <s v="COOPERATIVA NACIONAL DE TRANSPORTES LTDA"/>
    <x v="0"/>
    <x v="2"/>
    <n v="4"/>
    <n v="2"/>
    <x v="1"/>
    <x v="2"/>
    <x v="0"/>
    <n v="4777"/>
    <n v="4502"/>
    <n v="15596131"/>
    <n v="3264.8379736236129"/>
  </r>
  <r>
    <s v="COOPERATIVA NACIONAL DE TRANSPORTES LTDA"/>
    <x v="0"/>
    <x v="2"/>
    <n v="4"/>
    <n v="2"/>
    <x v="1"/>
    <x v="1"/>
    <x v="1"/>
    <n v="34"/>
    <n v="68"/>
    <n v="237100"/>
    <n v="6973.5294117647063"/>
  </r>
  <r>
    <s v="COOPERATIVA SANTANDEREANA DE TRANSPOTADORES LTDA"/>
    <x v="0"/>
    <x v="0"/>
    <n v="2"/>
    <n v="3"/>
    <x v="0"/>
    <x v="2"/>
    <x v="3"/>
    <n v="799"/>
    <n v="3065.59"/>
    <n v="18819084"/>
    <n v="23553.296620775971"/>
  </r>
  <r>
    <s v="COOPERATIVA SANTANDEREANA DE TRANSPOTADORES LTDA"/>
    <x v="0"/>
    <x v="0"/>
    <n v="2"/>
    <n v="1"/>
    <x v="0"/>
    <x v="2"/>
    <x v="2"/>
    <n v="1304"/>
    <n v="3669.89"/>
    <n v="22993124"/>
    <n v="17632.76380368098"/>
  </r>
  <r>
    <s v="COOPERATIVA SANTANDEREANA DE TRANSPOTADORES LTDA"/>
    <x v="0"/>
    <x v="0"/>
    <n v="2"/>
    <n v="1"/>
    <x v="0"/>
    <x v="2"/>
    <x v="3"/>
    <n v="684"/>
    <n v="2649.36"/>
    <n v="15796608"/>
    <n v="23094.456140350878"/>
  </r>
  <r>
    <s v="COOPERATIVA SANTANDEREANA DE TRANSPOTADORES LTDA"/>
    <x v="0"/>
    <x v="0"/>
    <n v="2"/>
    <n v="1"/>
    <x v="0"/>
    <x v="2"/>
    <x v="4"/>
    <n v="552"/>
    <n v="2672.34"/>
    <n v="15042043"/>
    <n v="27250.077898550724"/>
  </r>
  <r>
    <s v="COOPERATIVA SANTANDEREANA DE TRANSPOTADORES LTDA"/>
    <x v="0"/>
    <x v="0"/>
    <n v="2"/>
    <n v="2"/>
    <x v="0"/>
    <x v="2"/>
    <x v="0"/>
    <n v="10227"/>
    <n v="9019.27"/>
    <n v="84566092"/>
    <n v="8268.9050552459175"/>
  </r>
  <r>
    <s v="COOPERATIVA SANTANDEREANA DE TRANSPOTADORES LTDA"/>
    <x v="0"/>
    <x v="0"/>
    <n v="2"/>
    <n v="2"/>
    <x v="0"/>
    <x v="2"/>
    <x v="1"/>
    <n v="1805"/>
    <n v="3303.67"/>
    <n v="27659455"/>
    <n v="15323.797783933518"/>
  </r>
  <r>
    <s v="COOPERATIVA SANTANDEREANA DE TRANSPOTADORES LTDA"/>
    <x v="0"/>
    <x v="0"/>
    <n v="2"/>
    <n v="3"/>
    <x v="0"/>
    <x v="2"/>
    <x v="4"/>
    <n v="1743"/>
    <n v="8632.35"/>
    <n v="35664607"/>
    <n v="20461.621916236374"/>
  </r>
  <r>
    <s v="COOPERATIVA SANTANDEREANA DE TRANSPOTADORES LTDA"/>
    <x v="0"/>
    <x v="0"/>
    <n v="2"/>
    <n v="2"/>
    <x v="0"/>
    <x v="2"/>
    <x v="2"/>
    <n v="1697"/>
    <n v="4858.91"/>
    <n v="31072920"/>
    <n v="18310.500883912788"/>
  </r>
  <r>
    <s v="COOPERATIVA SANTANDEREANA DE TRANSPOTADORES LTDA"/>
    <x v="0"/>
    <x v="0"/>
    <n v="2"/>
    <n v="2"/>
    <x v="0"/>
    <x v="2"/>
    <x v="3"/>
    <n v="1035"/>
    <n v="3980.6"/>
    <n v="25239517"/>
    <n v="24386.006763285026"/>
  </r>
  <r>
    <s v="COOPERATIVA SANTANDEREANA DE TRANSPOTADORES LTDA"/>
    <x v="0"/>
    <x v="0"/>
    <n v="2"/>
    <n v="2"/>
    <x v="0"/>
    <x v="2"/>
    <x v="4"/>
    <n v="1376"/>
    <n v="6750.52"/>
    <n v="31848606"/>
    <n v="23145.789244186046"/>
  </r>
  <r>
    <s v="COOPERATIVA SANTANDEREANA DE TRANSPOTADORES LTDA"/>
    <x v="0"/>
    <x v="0"/>
    <n v="2"/>
    <n v="3"/>
    <x v="0"/>
    <x v="2"/>
    <x v="0"/>
    <n v="9691"/>
    <n v="8542.4599999999991"/>
    <n v="82322245"/>
    <n v="8494.7110721287791"/>
  </r>
  <r>
    <s v="COOPERATIVA SANTANDEREANA DE TRANSPOTADORES LTDA"/>
    <x v="0"/>
    <x v="0"/>
    <n v="2"/>
    <n v="3"/>
    <x v="0"/>
    <x v="2"/>
    <x v="1"/>
    <n v="1225"/>
    <n v="2272.0500000000002"/>
    <n v="18499417"/>
    <n v="15101.564897959184"/>
  </r>
  <r>
    <s v="COOPERATIVA SANTANDEREANA DE TRANSPOTADORES LTDA"/>
    <x v="0"/>
    <x v="0"/>
    <n v="2"/>
    <n v="3"/>
    <x v="0"/>
    <x v="2"/>
    <x v="2"/>
    <n v="1506"/>
    <n v="4404.6000000000004"/>
    <n v="24368393"/>
    <n v="16180.871845949536"/>
  </r>
  <r>
    <s v="COOPERATIVA SANTANDEREANA DE TRANSPOTADORES LTDA"/>
    <x v="0"/>
    <x v="0"/>
    <n v="2"/>
    <n v="1"/>
    <x v="0"/>
    <x v="2"/>
    <x v="0"/>
    <n v="7992"/>
    <n v="7033.11"/>
    <n v="63641515"/>
    <n v="7963.1525275275271"/>
  </r>
  <r>
    <s v="COOPERATIVA SANTANDEREANA DE TRANSPOTADORES LTDA"/>
    <x v="0"/>
    <x v="0"/>
    <n v="2"/>
    <n v="1"/>
    <x v="0"/>
    <x v="2"/>
    <x v="1"/>
    <n v="1540"/>
    <n v="2760.93"/>
    <n v="21125363"/>
    <n v="13717.768181818183"/>
  </r>
  <r>
    <s v="COOPERATIVA SANTANDEREANA DE TRANSPOTADORES LTDA"/>
    <x v="0"/>
    <x v="1"/>
    <n v="3"/>
    <n v="3"/>
    <x v="0"/>
    <x v="2"/>
    <x v="4"/>
    <n v="2447"/>
    <n v="12165.9"/>
    <n v="42277156"/>
    <n v="17277.137719656723"/>
  </r>
  <r>
    <s v="COOPERATIVA SANTANDEREANA DE TRANSPOTADORES LTDA"/>
    <x v="0"/>
    <x v="1"/>
    <n v="3"/>
    <n v="3"/>
    <x v="0"/>
    <x v="2"/>
    <x v="3"/>
    <n v="1039"/>
    <n v="3955.73"/>
    <n v="20641752"/>
    <n v="19866.941289701637"/>
  </r>
  <r>
    <s v="COOPERATIVA SANTANDEREANA DE TRANSPOTADORES LTDA"/>
    <x v="0"/>
    <x v="1"/>
    <n v="3"/>
    <n v="3"/>
    <x v="0"/>
    <x v="2"/>
    <x v="2"/>
    <n v="1856"/>
    <n v="5467.45"/>
    <n v="31395734"/>
    <n v="16915.804956896551"/>
  </r>
  <r>
    <s v="COOPERATIVA SANTANDEREANA DE TRANSPOTADORES LTDA"/>
    <x v="0"/>
    <x v="1"/>
    <n v="3"/>
    <n v="3"/>
    <x v="0"/>
    <x v="2"/>
    <x v="1"/>
    <n v="1283"/>
    <n v="2377.2399999999998"/>
    <n v="20976905"/>
    <n v="16349.886983632112"/>
  </r>
  <r>
    <s v="COOPERATIVA SANTANDEREANA DE TRANSPOTADORES LTDA"/>
    <x v="0"/>
    <x v="1"/>
    <n v="3"/>
    <n v="3"/>
    <x v="0"/>
    <x v="2"/>
    <x v="0"/>
    <n v="10954"/>
    <n v="9819.0499999999993"/>
    <n v="90568141"/>
    <n v="8268.0428154098954"/>
  </r>
  <r>
    <s v="COOPERATIVA SANTANDEREANA DE TRANSPOTADORES LTDA"/>
    <x v="0"/>
    <x v="1"/>
    <n v="3"/>
    <n v="2"/>
    <x v="0"/>
    <x v="2"/>
    <x v="4"/>
    <n v="2242"/>
    <n v="11156.65"/>
    <n v="43250350"/>
    <n v="19290.967885816237"/>
  </r>
  <r>
    <s v="COOPERATIVA SANTANDEREANA DE TRANSPOTADORES LTDA"/>
    <x v="0"/>
    <x v="1"/>
    <n v="3"/>
    <n v="2"/>
    <x v="0"/>
    <x v="2"/>
    <x v="3"/>
    <n v="1024"/>
    <n v="3926.87"/>
    <n v="24292250"/>
    <n v="23722.900390625"/>
  </r>
  <r>
    <s v="COOPERATIVA SANTANDEREANA DE TRANSPOTADORES LTDA"/>
    <x v="0"/>
    <x v="1"/>
    <n v="3"/>
    <n v="2"/>
    <x v="0"/>
    <x v="2"/>
    <x v="1"/>
    <n v="1386"/>
    <n v="2592.7199999999998"/>
    <n v="21946576"/>
    <n v="15834.470418470419"/>
  </r>
  <r>
    <s v="COOPERATIVA SANTANDEREANA DE TRANSPOTADORES LTDA"/>
    <x v="0"/>
    <x v="1"/>
    <n v="3"/>
    <n v="2"/>
    <x v="0"/>
    <x v="2"/>
    <x v="0"/>
    <n v="10692"/>
    <n v="9459.2800000000007"/>
    <n v="90547543"/>
    <n v="8468.7189487467258"/>
  </r>
  <r>
    <s v="COOPERATIVA SANTANDEREANA DE TRANSPOTADORES LTDA"/>
    <x v="0"/>
    <x v="1"/>
    <n v="3"/>
    <n v="1"/>
    <x v="0"/>
    <x v="2"/>
    <x v="4"/>
    <n v="1873"/>
    <n v="9309.25"/>
    <n v="39836179"/>
    <n v="21268.648691938066"/>
  </r>
  <r>
    <s v="COOPERATIVA SANTANDEREANA DE TRANSPOTADORES LTDA"/>
    <x v="0"/>
    <x v="1"/>
    <n v="3"/>
    <n v="1"/>
    <x v="0"/>
    <x v="2"/>
    <x v="3"/>
    <n v="937"/>
    <n v="3578.35"/>
    <n v="20465687"/>
    <n v="21841.715048025613"/>
  </r>
  <r>
    <s v="COOPERATIVA SANTANDEREANA DE TRANSPOTADORES LTDA"/>
    <x v="0"/>
    <x v="1"/>
    <n v="3"/>
    <n v="1"/>
    <x v="0"/>
    <x v="2"/>
    <x v="2"/>
    <n v="1618"/>
    <n v="4749.22"/>
    <n v="30483111"/>
    <n v="18839.994437577257"/>
  </r>
  <r>
    <s v="COOPERATIVA SANTANDEREANA DE TRANSPOTADORES LTDA"/>
    <x v="0"/>
    <x v="1"/>
    <n v="3"/>
    <n v="1"/>
    <x v="0"/>
    <x v="2"/>
    <x v="1"/>
    <n v="1292"/>
    <n v="2409.34"/>
    <n v="21044566"/>
    <n v="16288.363777089784"/>
  </r>
  <r>
    <s v="COOPERATIVA SANTANDEREANA DE TRANSPOTADORES LTDA"/>
    <x v="0"/>
    <x v="1"/>
    <n v="3"/>
    <n v="1"/>
    <x v="0"/>
    <x v="2"/>
    <x v="0"/>
    <n v="10364"/>
    <n v="9196.77"/>
    <n v="86493975"/>
    <n v="8345.6170397529913"/>
  </r>
  <r>
    <s v="COOPERATIVA SANTANDEREANA DE TRANSPOTADORES LTDA"/>
    <x v="0"/>
    <x v="1"/>
    <n v="3"/>
    <n v="2"/>
    <x v="0"/>
    <x v="2"/>
    <x v="2"/>
    <n v="1739"/>
    <n v="5136.3500000000004"/>
    <n v="30821347"/>
    <n v="17723.603795284645"/>
  </r>
  <r>
    <s v="COOPERATIVA SANTANDEREANA DE TRANSPOTADORES LTDA"/>
    <x v="0"/>
    <x v="2"/>
    <n v="4"/>
    <n v="3"/>
    <x v="0"/>
    <x v="2"/>
    <x v="3"/>
    <n v="1391"/>
    <n v="5323.17"/>
    <n v="24033919"/>
    <n v="17278.158878504673"/>
  </r>
  <r>
    <s v="COOPERATIVA SANTANDEREANA DE TRANSPOTADORES LTDA"/>
    <x v="0"/>
    <x v="2"/>
    <n v="4"/>
    <n v="3"/>
    <x v="0"/>
    <x v="2"/>
    <x v="4"/>
    <n v="2677"/>
    <n v="13311.39"/>
    <n v="44440531.200000003"/>
    <n v="16600.870825550992"/>
  </r>
  <r>
    <s v="COOPERATIVA SANTANDEREANA DE TRANSPOTADORES LTDA"/>
    <x v="0"/>
    <x v="2"/>
    <n v="4"/>
    <n v="3"/>
    <x v="0"/>
    <x v="2"/>
    <x v="1"/>
    <n v="1404"/>
    <n v="2604.73"/>
    <n v="18675362.199999999"/>
    <n v="13301.540028490028"/>
  </r>
  <r>
    <s v="COOPERATIVA SANTANDEREANA DE TRANSPOTADORES LTDA"/>
    <x v="0"/>
    <x v="2"/>
    <n v="4"/>
    <n v="3"/>
    <x v="0"/>
    <x v="2"/>
    <x v="0"/>
    <n v="11683"/>
    <n v="10480.83"/>
    <n v="96625032"/>
    <n v="8270.5668064709407"/>
  </r>
  <r>
    <s v="COOPERATIVA SANTANDEREANA DE TRANSPOTADORES LTDA"/>
    <x v="0"/>
    <x v="2"/>
    <n v="4"/>
    <n v="2"/>
    <x v="0"/>
    <x v="2"/>
    <x v="4"/>
    <n v="2131"/>
    <n v="10588.14"/>
    <n v="34428549"/>
    <n v="16156.053026748006"/>
  </r>
  <r>
    <s v="COOPERATIVA SANTANDEREANA DE TRANSPOTADORES LTDA"/>
    <x v="0"/>
    <x v="2"/>
    <n v="4"/>
    <n v="2"/>
    <x v="0"/>
    <x v="2"/>
    <x v="3"/>
    <n v="1065"/>
    <n v="4095.05"/>
    <n v="18573294"/>
    <n v="17439.712676056337"/>
  </r>
  <r>
    <s v="COOPERATIVA SANTANDEREANA DE TRANSPOTADORES LTDA"/>
    <x v="0"/>
    <x v="2"/>
    <n v="4"/>
    <n v="2"/>
    <x v="0"/>
    <x v="2"/>
    <x v="2"/>
    <n v="2186"/>
    <n v="6470.31"/>
    <n v="31845158"/>
    <n v="14567.775846294602"/>
  </r>
  <r>
    <s v="COOPERATIVA SANTANDEREANA DE TRANSPOTADORES LTDA"/>
    <x v="0"/>
    <x v="2"/>
    <n v="4"/>
    <n v="2"/>
    <x v="0"/>
    <x v="2"/>
    <x v="1"/>
    <n v="1255"/>
    <n v="2354.92"/>
    <n v="17785208.600000001"/>
    <n v="14171.480956175301"/>
  </r>
  <r>
    <s v="COOPERATIVA SANTANDEREANA DE TRANSPOTADORES LTDA"/>
    <x v="0"/>
    <x v="2"/>
    <n v="4"/>
    <n v="2"/>
    <x v="0"/>
    <x v="2"/>
    <x v="0"/>
    <n v="11204"/>
    <n v="10151.370000000001"/>
    <n v="91598741"/>
    <n v="8175.5391824348444"/>
  </r>
  <r>
    <s v="COOPERATIVA SANTANDEREANA DE TRANSPOTADORES LTDA"/>
    <x v="0"/>
    <x v="2"/>
    <n v="4"/>
    <n v="1"/>
    <x v="0"/>
    <x v="2"/>
    <x v="4"/>
    <n v="2368"/>
    <n v="11761.85"/>
    <n v="42618676"/>
    <n v="17997.75168918919"/>
  </r>
  <r>
    <s v="COOPERATIVA SANTANDEREANA DE TRANSPOTADORES LTDA"/>
    <x v="0"/>
    <x v="2"/>
    <n v="4"/>
    <n v="1"/>
    <x v="0"/>
    <x v="2"/>
    <x v="3"/>
    <n v="1059"/>
    <n v="4046.67"/>
    <n v="18884643"/>
    <n v="17832.524079320112"/>
  </r>
  <r>
    <s v="COOPERATIVA SANTANDEREANA DE TRANSPOTADORES LTDA"/>
    <x v="0"/>
    <x v="2"/>
    <n v="4"/>
    <n v="1"/>
    <x v="0"/>
    <x v="2"/>
    <x v="2"/>
    <n v="2086"/>
    <n v="6166.77"/>
    <n v="31500374"/>
    <n v="15100.850431447747"/>
  </r>
  <r>
    <s v="COOPERATIVA SANTANDEREANA DE TRANSPOTADORES LTDA"/>
    <x v="0"/>
    <x v="2"/>
    <n v="4"/>
    <n v="1"/>
    <x v="0"/>
    <x v="2"/>
    <x v="1"/>
    <n v="1327"/>
    <n v="2463.9699999999998"/>
    <n v="20738731"/>
    <n v="15628.28259231349"/>
  </r>
  <r>
    <s v="COOPERATIVA SANTANDEREANA DE TRANSPOTADORES LTDA"/>
    <x v="0"/>
    <x v="2"/>
    <n v="4"/>
    <n v="1"/>
    <x v="0"/>
    <x v="2"/>
    <x v="0"/>
    <n v="11400"/>
    <n v="10282.81"/>
    <n v="93263724"/>
    <n v="8181.0284210526315"/>
  </r>
  <r>
    <s v="COOPERATIVA SANTANDEREANA DE TRANSPOTADORES LTDA"/>
    <x v="0"/>
    <x v="2"/>
    <n v="4"/>
    <n v="3"/>
    <x v="0"/>
    <x v="2"/>
    <x v="2"/>
    <n v="2826"/>
    <n v="8381.57"/>
    <n v="40320916"/>
    <n v="14267.840056617126"/>
  </r>
  <r>
    <s v="COORDINADORA MERCANTIL S.A."/>
    <x v="0"/>
    <x v="0"/>
    <n v="2"/>
    <n v="1"/>
    <x v="0"/>
    <x v="1"/>
    <x v="0"/>
    <n v="15785"/>
    <n v="15785"/>
    <n v="53119563.729999997"/>
    <n v="3365.1925074437754"/>
  </r>
  <r>
    <s v="COORDINADORA MERCANTIL S.A."/>
    <x v="0"/>
    <x v="0"/>
    <n v="2"/>
    <n v="1"/>
    <x v="0"/>
    <x v="2"/>
    <x v="0"/>
    <n v="105236"/>
    <n v="105236"/>
    <n v="752184183.75999999"/>
    <n v="7147.5938249268311"/>
  </r>
  <r>
    <s v="COORDINADORA MERCANTIL S.A."/>
    <x v="0"/>
    <x v="0"/>
    <n v="2"/>
    <n v="1"/>
    <x v="0"/>
    <x v="0"/>
    <x v="0"/>
    <n v="584"/>
    <n v="338.5"/>
    <n v="29784696.649999999"/>
    <n v="51001.192893835614"/>
  </r>
  <r>
    <s v="COORDINADORA MERCANTIL S.A."/>
    <x v="0"/>
    <x v="0"/>
    <n v="2"/>
    <n v="1"/>
    <x v="0"/>
    <x v="1"/>
    <x v="1"/>
    <n v="14300"/>
    <n v="18564"/>
    <n v="57731310.869999997"/>
    <n v="4037.1546062937059"/>
  </r>
  <r>
    <s v="COORDINADORA MERCANTIL S.A."/>
    <x v="0"/>
    <x v="0"/>
    <n v="2"/>
    <n v="1"/>
    <x v="0"/>
    <x v="2"/>
    <x v="1"/>
    <n v="96401"/>
    <n v="131489"/>
    <n v="751879681.10000002"/>
    <n v="7799.5008464642488"/>
  </r>
  <r>
    <s v="COORDINADORA MERCANTIL S.A."/>
    <x v="0"/>
    <x v="0"/>
    <n v="2"/>
    <n v="1"/>
    <x v="0"/>
    <x v="0"/>
    <x v="1"/>
    <n v="56"/>
    <n v="98.5"/>
    <n v="4766575.55"/>
    <n v="85117.420535714278"/>
  </r>
  <r>
    <s v="COORDINADORA MERCANTIL S.A."/>
    <x v="0"/>
    <x v="0"/>
    <n v="2"/>
    <n v="1"/>
    <x v="0"/>
    <x v="0"/>
    <x v="2"/>
    <n v="32"/>
    <n v="88"/>
    <n v="3244758.39"/>
    <n v="101398.6996875"/>
  </r>
  <r>
    <s v="COORDINADORA MERCANTIL S.A."/>
    <x v="0"/>
    <x v="0"/>
    <n v="2"/>
    <n v="1"/>
    <x v="0"/>
    <x v="1"/>
    <x v="3"/>
    <n v="3249"/>
    <n v="10746"/>
    <n v="32206075.780000001"/>
    <n v="9912.611812865498"/>
  </r>
  <r>
    <s v="COORDINADORA MERCANTIL S.A."/>
    <x v="0"/>
    <x v="0"/>
    <n v="2"/>
    <n v="1"/>
    <x v="0"/>
    <x v="2"/>
    <x v="3"/>
    <n v="30705"/>
    <n v="101214"/>
    <n v="411487939.17000002"/>
    <n v="13401.333306301905"/>
  </r>
  <r>
    <s v="COORDINADORA MERCANTIL S.A."/>
    <x v="0"/>
    <x v="0"/>
    <n v="2"/>
    <n v="1"/>
    <x v="0"/>
    <x v="0"/>
    <x v="3"/>
    <n v="23"/>
    <n v="84.5"/>
    <n v="2804274.01"/>
    <n v="121924.95695652172"/>
  </r>
  <r>
    <s v="COORDINADORA MERCANTIL S.A."/>
    <x v="0"/>
    <x v="0"/>
    <n v="2"/>
    <n v="1"/>
    <x v="0"/>
    <x v="1"/>
    <x v="4"/>
    <n v="974"/>
    <n v="4807"/>
    <n v="8396635.1199999992"/>
    <n v="8620.7752772073909"/>
  </r>
  <r>
    <s v="COORDINADORA MERCANTIL S.A."/>
    <x v="0"/>
    <x v="0"/>
    <n v="2"/>
    <n v="1"/>
    <x v="0"/>
    <x v="2"/>
    <x v="4"/>
    <n v="10934"/>
    <n v="53575"/>
    <n v="172817163.47"/>
    <n v="15805.484129321383"/>
  </r>
  <r>
    <s v="COORDINADORA MERCANTIL S.A."/>
    <x v="0"/>
    <x v="0"/>
    <n v="2"/>
    <n v="1"/>
    <x v="0"/>
    <x v="0"/>
    <x v="4"/>
    <n v="24"/>
    <n v="115.5"/>
    <n v="3510738.79"/>
    <n v="146280.78291666668"/>
  </r>
  <r>
    <s v="COORDINADORA MERCANTIL S.A."/>
    <x v="0"/>
    <x v="0"/>
    <n v="2"/>
    <n v="2"/>
    <x v="0"/>
    <x v="1"/>
    <x v="0"/>
    <n v="16741"/>
    <n v="16741"/>
    <n v="55655489.039999999"/>
    <n v="3324.5020631981361"/>
  </r>
  <r>
    <s v="COORDINADORA MERCANTIL S.A."/>
    <x v="0"/>
    <x v="0"/>
    <n v="2"/>
    <n v="2"/>
    <x v="0"/>
    <x v="2"/>
    <x v="0"/>
    <n v="115333"/>
    <n v="115333"/>
    <n v="824311393.22000003"/>
    <n v="7147.2292684660943"/>
  </r>
  <r>
    <s v="COORDINADORA MERCANTIL S.A."/>
    <x v="0"/>
    <x v="0"/>
    <n v="2"/>
    <n v="2"/>
    <x v="0"/>
    <x v="0"/>
    <x v="0"/>
    <n v="677"/>
    <n v="391"/>
    <n v="32483553.710000001"/>
    <n v="47981.615524372231"/>
  </r>
  <r>
    <s v="COORDINADORA MERCANTIL S.A."/>
    <x v="0"/>
    <x v="0"/>
    <n v="2"/>
    <n v="2"/>
    <x v="0"/>
    <x v="1"/>
    <x v="1"/>
    <n v="15980"/>
    <n v="19898"/>
    <n v="61913380.280000001"/>
    <n v="3874.4293041301626"/>
  </r>
  <r>
    <s v="COORDINADORA MERCANTIL S.A."/>
    <x v="0"/>
    <x v="0"/>
    <n v="2"/>
    <n v="2"/>
    <x v="0"/>
    <x v="2"/>
    <x v="1"/>
    <n v="118744"/>
    <n v="157955"/>
    <n v="903858115.75"/>
    <n v="7611.8213615003706"/>
  </r>
  <r>
    <s v="COORDINADORA MERCANTIL S.A."/>
    <x v="0"/>
    <x v="0"/>
    <n v="2"/>
    <n v="2"/>
    <x v="0"/>
    <x v="0"/>
    <x v="1"/>
    <n v="75"/>
    <n v="131"/>
    <n v="6370660.6699999999"/>
    <n v="84942.142266666662"/>
  </r>
  <r>
    <s v="COORDINADORA MERCANTIL S.A."/>
    <x v="0"/>
    <x v="0"/>
    <n v="2"/>
    <n v="2"/>
    <x v="0"/>
    <x v="0"/>
    <x v="2"/>
    <n v="44"/>
    <n v="118"/>
    <n v="4404339.46"/>
    <n v="100098.62409090908"/>
  </r>
  <r>
    <s v="COORDINADORA MERCANTIL S.A."/>
    <x v="0"/>
    <x v="0"/>
    <n v="2"/>
    <n v="2"/>
    <x v="0"/>
    <x v="1"/>
    <x v="3"/>
    <n v="3892"/>
    <n v="12837"/>
    <n v="23990098.390000001"/>
    <n v="6163.9512821171638"/>
  </r>
  <r>
    <s v="COORDINADORA MERCANTIL S.A."/>
    <x v="0"/>
    <x v="0"/>
    <n v="2"/>
    <n v="2"/>
    <x v="0"/>
    <x v="2"/>
    <x v="3"/>
    <n v="34708"/>
    <n v="113649"/>
    <n v="413710529.72000003"/>
    <n v="11919.745583727095"/>
  </r>
  <r>
    <s v="COORDINADORA MERCANTIL S.A."/>
    <x v="0"/>
    <x v="0"/>
    <n v="2"/>
    <n v="2"/>
    <x v="0"/>
    <x v="0"/>
    <x v="3"/>
    <n v="27"/>
    <n v="102"/>
    <n v="3386824.27"/>
    <n v="125437.93592592592"/>
  </r>
  <r>
    <s v="COORDINADORA MERCANTIL S.A."/>
    <x v="0"/>
    <x v="0"/>
    <n v="2"/>
    <n v="2"/>
    <x v="0"/>
    <x v="1"/>
    <x v="4"/>
    <n v="1218"/>
    <n v="5874"/>
    <n v="10087358.83"/>
    <n v="8281.9038013136287"/>
  </r>
  <r>
    <s v="COORDINADORA MERCANTIL S.A."/>
    <x v="0"/>
    <x v="0"/>
    <n v="2"/>
    <n v="2"/>
    <x v="0"/>
    <x v="2"/>
    <x v="4"/>
    <n v="12756"/>
    <n v="61979"/>
    <n v="197128467.28999999"/>
    <n v="15453.783889150203"/>
  </r>
  <r>
    <s v="COORDINADORA MERCANTIL S.A."/>
    <x v="0"/>
    <x v="0"/>
    <n v="2"/>
    <n v="2"/>
    <x v="0"/>
    <x v="0"/>
    <x v="4"/>
    <n v="23"/>
    <n v="105"/>
    <n v="2864553.44"/>
    <n v="124545.80173913043"/>
  </r>
  <r>
    <s v="COORDINADORA MERCANTIL S.A."/>
    <x v="0"/>
    <x v="0"/>
    <n v="2"/>
    <n v="3"/>
    <x v="0"/>
    <x v="1"/>
    <x v="0"/>
    <n v="17417"/>
    <n v="17417"/>
    <n v="58876203.789999999"/>
    <n v="3380.3871958431419"/>
  </r>
  <r>
    <s v="COORDINADORA MERCANTIL S.A."/>
    <x v="0"/>
    <x v="0"/>
    <n v="2"/>
    <n v="3"/>
    <x v="0"/>
    <x v="2"/>
    <x v="0"/>
    <n v="114859"/>
    <n v="114859"/>
    <n v="827487645.75999999"/>
    <n v="7204.3779395606789"/>
  </r>
  <r>
    <s v="COORDINADORA MERCANTIL S.A."/>
    <x v="0"/>
    <x v="0"/>
    <n v="2"/>
    <n v="3"/>
    <x v="0"/>
    <x v="0"/>
    <x v="0"/>
    <n v="672"/>
    <n v="386.5"/>
    <n v="35112552.170000002"/>
    <n v="52250.821681547619"/>
  </r>
  <r>
    <s v="COORDINADORA MERCANTIL S.A."/>
    <x v="0"/>
    <x v="0"/>
    <n v="2"/>
    <n v="3"/>
    <x v="0"/>
    <x v="1"/>
    <x v="1"/>
    <n v="19808"/>
    <n v="26267"/>
    <n v="74005383.670000002"/>
    <n v="3736.1360899636511"/>
  </r>
  <r>
    <s v="COORDINADORA MERCANTIL S.A."/>
    <x v="0"/>
    <x v="0"/>
    <n v="2"/>
    <n v="3"/>
    <x v="0"/>
    <x v="2"/>
    <x v="1"/>
    <n v="144480"/>
    <n v="204187"/>
    <n v="1073338770.78"/>
    <n v="7428.9782030730894"/>
  </r>
  <r>
    <s v="COORDINADORA MERCANTIL S.A."/>
    <x v="0"/>
    <x v="0"/>
    <n v="2"/>
    <n v="3"/>
    <x v="0"/>
    <x v="0"/>
    <x v="1"/>
    <n v="54"/>
    <n v="96.5"/>
    <n v="5552041.0899999999"/>
    <n v="102815.57574074074"/>
  </r>
  <r>
    <s v="COORDINADORA MERCANTIL S.A."/>
    <x v="0"/>
    <x v="0"/>
    <n v="2"/>
    <n v="3"/>
    <x v="0"/>
    <x v="0"/>
    <x v="2"/>
    <n v="40"/>
    <n v="113"/>
    <n v="4548563.2"/>
    <n v="113714.08"/>
  </r>
  <r>
    <s v="COORDINADORA MERCANTIL S.A."/>
    <x v="0"/>
    <x v="0"/>
    <n v="2"/>
    <n v="3"/>
    <x v="0"/>
    <x v="1"/>
    <x v="3"/>
    <n v="3620"/>
    <n v="11793"/>
    <n v="22706310.43"/>
    <n v="6272.4614447513814"/>
  </r>
  <r>
    <s v="COORDINADORA MERCANTIL S.A."/>
    <x v="0"/>
    <x v="0"/>
    <n v="2"/>
    <n v="3"/>
    <x v="0"/>
    <x v="2"/>
    <x v="3"/>
    <n v="34680"/>
    <n v="113536"/>
    <n v="414689614.42000002"/>
    <n v="11957.601338523646"/>
  </r>
  <r>
    <s v="COORDINADORA MERCANTIL S.A."/>
    <x v="0"/>
    <x v="0"/>
    <n v="2"/>
    <n v="3"/>
    <x v="0"/>
    <x v="0"/>
    <x v="3"/>
    <n v="28"/>
    <n v="105"/>
    <n v="3704301.37"/>
    <n v="132296.47750000001"/>
  </r>
  <r>
    <s v="COORDINADORA MERCANTIL S.A."/>
    <x v="0"/>
    <x v="0"/>
    <n v="2"/>
    <n v="3"/>
    <x v="0"/>
    <x v="1"/>
    <x v="4"/>
    <n v="1289"/>
    <n v="6285"/>
    <n v="10205127"/>
    <n v="7917.088440651668"/>
  </r>
  <r>
    <s v="COORDINADORA MERCANTIL S.A."/>
    <x v="0"/>
    <x v="0"/>
    <n v="2"/>
    <n v="3"/>
    <x v="0"/>
    <x v="2"/>
    <x v="4"/>
    <n v="12847"/>
    <n v="62421"/>
    <n v="200560420.66999999"/>
    <n v="15611.459536856853"/>
  </r>
  <r>
    <s v="COORDINADORA MERCANTIL S.A."/>
    <x v="0"/>
    <x v="0"/>
    <n v="2"/>
    <n v="3"/>
    <x v="0"/>
    <x v="0"/>
    <x v="4"/>
    <n v="22"/>
    <n v="104"/>
    <n v="3767736.94"/>
    <n v="171260.77"/>
  </r>
  <r>
    <s v="COORDINADORA MERCANTIL S.A."/>
    <x v="0"/>
    <x v="0"/>
    <n v="2"/>
    <n v="2"/>
    <x v="1"/>
    <x v="1"/>
    <x v="0"/>
    <n v="11693"/>
    <n v="11693"/>
    <n v="17924358"/>
    <n v="1532.9135380141965"/>
  </r>
  <r>
    <s v="COORDINADORA MERCANTIL S.A."/>
    <x v="0"/>
    <x v="0"/>
    <n v="2"/>
    <n v="2"/>
    <x v="1"/>
    <x v="2"/>
    <x v="0"/>
    <n v="13203"/>
    <n v="13203"/>
    <n v="23694190"/>
    <n v="1794.6065288192078"/>
  </r>
  <r>
    <s v="COORDINADORA MERCANTIL S.A."/>
    <x v="0"/>
    <x v="0"/>
    <n v="2"/>
    <n v="3"/>
    <x v="1"/>
    <x v="1"/>
    <x v="0"/>
    <n v="11474"/>
    <n v="11474"/>
    <n v="18045251"/>
    <n v="1572.7079484050898"/>
  </r>
  <r>
    <s v="COORDINADORA MERCANTIL S.A."/>
    <x v="0"/>
    <x v="0"/>
    <n v="2"/>
    <n v="3"/>
    <x v="1"/>
    <x v="2"/>
    <x v="0"/>
    <n v="6375"/>
    <n v="6381"/>
    <n v="15658997"/>
    <n v="2456.3132549019606"/>
  </r>
  <r>
    <s v="COORDINADORA MERCANTIL S.A."/>
    <x v="0"/>
    <x v="0"/>
    <n v="2"/>
    <n v="1"/>
    <x v="1"/>
    <x v="1"/>
    <x v="0"/>
    <n v="12193"/>
    <n v="12193"/>
    <n v="17907969"/>
    <n v="1468.7090133683262"/>
  </r>
  <r>
    <s v="COORDINADORA MERCANTIL S.A."/>
    <x v="0"/>
    <x v="0"/>
    <n v="2"/>
    <n v="1"/>
    <x v="1"/>
    <x v="2"/>
    <x v="0"/>
    <n v="9254"/>
    <n v="9262"/>
    <n v="19636668"/>
    <n v="2121.9654203587638"/>
  </r>
  <r>
    <s v="COORDINADORA MERCANTIL S.A."/>
    <x v="0"/>
    <x v="1"/>
    <n v="3"/>
    <n v="3"/>
    <x v="1"/>
    <x v="1"/>
    <x v="0"/>
    <n v="9917"/>
    <n v="9917"/>
    <n v="16798530"/>
    <n v="1693.9124735303014"/>
  </r>
  <r>
    <s v="COORDINADORA MERCANTIL S.A."/>
    <x v="0"/>
    <x v="1"/>
    <n v="3"/>
    <n v="3"/>
    <x v="1"/>
    <x v="2"/>
    <x v="0"/>
    <n v="7820"/>
    <n v="7820"/>
    <n v="20678018"/>
    <n v="2644.2478260869566"/>
  </r>
  <r>
    <s v="COORDINADORA MERCANTIL S.A."/>
    <x v="0"/>
    <x v="1"/>
    <n v="3"/>
    <n v="1"/>
    <x v="1"/>
    <x v="1"/>
    <x v="0"/>
    <n v="9338"/>
    <n v="9338"/>
    <n v="15004555"/>
    <n v="1606.8274791175841"/>
  </r>
  <r>
    <s v="COORDINADORA MERCANTIL S.A."/>
    <x v="0"/>
    <x v="1"/>
    <n v="3"/>
    <n v="1"/>
    <x v="1"/>
    <x v="2"/>
    <x v="0"/>
    <n v="7143"/>
    <n v="7143"/>
    <n v="18253816"/>
    <n v="2555.483130337393"/>
  </r>
  <r>
    <s v="COORDINADORA MERCANTIL S.A."/>
    <x v="0"/>
    <x v="1"/>
    <n v="3"/>
    <n v="2"/>
    <x v="1"/>
    <x v="1"/>
    <x v="0"/>
    <n v="11479"/>
    <n v="11479"/>
    <n v="18653007"/>
    <n v="1624.9679414583152"/>
  </r>
  <r>
    <s v="COORDINADORA MERCANTIL S.A."/>
    <x v="0"/>
    <x v="1"/>
    <n v="3"/>
    <n v="2"/>
    <x v="1"/>
    <x v="2"/>
    <x v="0"/>
    <n v="6831"/>
    <n v="6825"/>
    <n v="16741772"/>
    <n v="2450.8522910262041"/>
  </r>
  <r>
    <s v="COORDINADORA MERCANTIL S.A."/>
    <x v="0"/>
    <x v="1"/>
    <n v="3"/>
    <n v="3"/>
    <x v="0"/>
    <x v="0"/>
    <x v="4"/>
    <n v="18"/>
    <n v="85.5"/>
    <n v="2895513.7"/>
    <n v="160861.87222222224"/>
  </r>
  <r>
    <s v="COORDINADORA MERCANTIL S.A."/>
    <x v="0"/>
    <x v="1"/>
    <n v="3"/>
    <n v="1"/>
    <x v="0"/>
    <x v="1"/>
    <x v="0"/>
    <n v="16336"/>
    <n v="16336"/>
    <n v="54404821.670000002"/>
    <n v="3330.3637163320277"/>
  </r>
  <r>
    <s v="COORDINADORA MERCANTIL S.A."/>
    <x v="0"/>
    <x v="1"/>
    <n v="3"/>
    <n v="1"/>
    <x v="0"/>
    <x v="2"/>
    <x v="0"/>
    <n v="111150"/>
    <n v="111149"/>
    <n v="789260495.57000005"/>
    <n v="7100.8591594242016"/>
  </r>
  <r>
    <s v="COORDINADORA MERCANTIL S.A."/>
    <x v="0"/>
    <x v="1"/>
    <n v="3"/>
    <n v="1"/>
    <x v="0"/>
    <x v="0"/>
    <x v="0"/>
    <n v="419"/>
    <n v="252.5"/>
    <n v="26778196.170000002"/>
    <n v="63909.776062052508"/>
  </r>
  <r>
    <s v="COORDINADORA MERCANTIL S.A."/>
    <x v="0"/>
    <x v="1"/>
    <n v="3"/>
    <n v="1"/>
    <x v="0"/>
    <x v="1"/>
    <x v="1"/>
    <n v="17105"/>
    <n v="21342"/>
    <n v="63394961.259999998"/>
    <n v="3706.2239847997662"/>
  </r>
  <r>
    <s v="COORDINADORA MERCANTIL S.A."/>
    <x v="0"/>
    <x v="1"/>
    <n v="3"/>
    <n v="1"/>
    <x v="0"/>
    <x v="2"/>
    <x v="1"/>
    <n v="130133"/>
    <n v="176347"/>
    <n v="982605551.77999997"/>
    <n v="7550.7792164938946"/>
  </r>
  <r>
    <s v="COORDINADORA MERCANTIL S.A."/>
    <x v="0"/>
    <x v="1"/>
    <n v="3"/>
    <n v="1"/>
    <x v="0"/>
    <x v="0"/>
    <x v="1"/>
    <n v="60"/>
    <n v="109.5"/>
    <n v="6044883.4900000002"/>
    <n v="100748.05816666667"/>
  </r>
  <r>
    <s v="COORDINADORA MERCANTIL S.A."/>
    <x v="0"/>
    <x v="1"/>
    <n v="3"/>
    <n v="1"/>
    <x v="0"/>
    <x v="0"/>
    <x v="2"/>
    <n v="34"/>
    <n v="92.5"/>
    <n v="4147482.83"/>
    <n v="121984.78911764706"/>
  </r>
  <r>
    <s v="COORDINADORA MERCANTIL S.A."/>
    <x v="0"/>
    <x v="1"/>
    <n v="3"/>
    <n v="1"/>
    <x v="0"/>
    <x v="1"/>
    <x v="3"/>
    <n v="3448"/>
    <n v="11322"/>
    <n v="21728759.859999999"/>
    <n v="6301.8445069605568"/>
  </r>
  <r>
    <s v="COORDINADORA MERCANTIL S.A."/>
    <x v="0"/>
    <x v="1"/>
    <n v="3"/>
    <n v="1"/>
    <x v="0"/>
    <x v="2"/>
    <x v="3"/>
    <n v="34609"/>
    <n v="113230"/>
    <n v="410134618.77999997"/>
    <n v="11850.519193851309"/>
  </r>
  <r>
    <s v="COORDINADORA MERCANTIL S.A."/>
    <x v="0"/>
    <x v="1"/>
    <n v="3"/>
    <n v="1"/>
    <x v="0"/>
    <x v="0"/>
    <x v="3"/>
    <n v="24"/>
    <n v="88.5"/>
    <n v="3436486.37"/>
    <n v="143186.93208333335"/>
  </r>
  <r>
    <s v="COORDINADORA MERCANTIL S.A."/>
    <x v="0"/>
    <x v="1"/>
    <n v="3"/>
    <n v="1"/>
    <x v="0"/>
    <x v="1"/>
    <x v="4"/>
    <n v="1244"/>
    <n v="6034"/>
    <n v="10045688.810000001"/>
    <n v="8075.3125482315118"/>
  </r>
  <r>
    <s v="COORDINADORA MERCANTIL S.A."/>
    <x v="0"/>
    <x v="1"/>
    <n v="3"/>
    <n v="1"/>
    <x v="0"/>
    <x v="2"/>
    <x v="4"/>
    <n v="12815"/>
    <n v="61944"/>
    <n v="195240617.69999999"/>
    <n v="15235.319367928209"/>
  </r>
  <r>
    <s v="COORDINADORA MERCANTIL S.A."/>
    <x v="0"/>
    <x v="1"/>
    <n v="3"/>
    <n v="1"/>
    <x v="0"/>
    <x v="0"/>
    <x v="4"/>
    <n v="18"/>
    <n v="81"/>
    <n v="2648934.9900000002"/>
    <n v="147163.05500000002"/>
  </r>
  <r>
    <s v="COORDINADORA MERCANTIL S.A."/>
    <x v="0"/>
    <x v="1"/>
    <n v="3"/>
    <n v="2"/>
    <x v="0"/>
    <x v="1"/>
    <x v="0"/>
    <n v="19702"/>
    <n v="19702"/>
    <n v="65930538.280000001"/>
    <n v="3346.3880966399352"/>
  </r>
  <r>
    <s v="COORDINADORA MERCANTIL S.A."/>
    <x v="0"/>
    <x v="1"/>
    <n v="3"/>
    <n v="2"/>
    <x v="0"/>
    <x v="2"/>
    <x v="0"/>
    <n v="122252"/>
    <n v="122252"/>
    <n v="859481783.11000001"/>
    <n v="7030.4108162647644"/>
  </r>
  <r>
    <s v="COORDINADORA MERCANTIL S.A."/>
    <x v="0"/>
    <x v="1"/>
    <n v="3"/>
    <n v="2"/>
    <x v="0"/>
    <x v="0"/>
    <x v="0"/>
    <n v="497"/>
    <n v="305.5"/>
    <n v="30924904.780000001"/>
    <n v="62223.148450704226"/>
  </r>
  <r>
    <s v="COORDINADORA MERCANTIL S.A."/>
    <x v="0"/>
    <x v="1"/>
    <n v="3"/>
    <n v="2"/>
    <x v="0"/>
    <x v="1"/>
    <x v="1"/>
    <n v="17450"/>
    <n v="23665"/>
    <n v="66905889.369999997"/>
    <n v="3834.1483879656157"/>
  </r>
  <r>
    <s v="COORDINADORA MERCANTIL S.A."/>
    <x v="0"/>
    <x v="1"/>
    <n v="3"/>
    <n v="2"/>
    <x v="0"/>
    <x v="2"/>
    <x v="1"/>
    <n v="128500"/>
    <n v="173642"/>
    <n v="977959891.36000001"/>
    <n v="7610.5828121400782"/>
  </r>
  <r>
    <s v="COORDINADORA MERCANTIL S.A."/>
    <x v="0"/>
    <x v="1"/>
    <n v="3"/>
    <n v="2"/>
    <x v="0"/>
    <x v="0"/>
    <x v="1"/>
    <n v="58"/>
    <n v="99"/>
    <n v="5642395.6399999997"/>
    <n v="97282.683448275857"/>
  </r>
  <r>
    <s v="COORDINADORA MERCANTIL S.A."/>
    <x v="0"/>
    <x v="1"/>
    <n v="3"/>
    <n v="2"/>
    <x v="0"/>
    <x v="0"/>
    <x v="2"/>
    <n v="32"/>
    <n v="87"/>
    <n v="3292520.42"/>
    <n v="102891.263125"/>
  </r>
  <r>
    <s v="COORDINADORA MERCANTIL S.A."/>
    <x v="0"/>
    <x v="1"/>
    <n v="3"/>
    <n v="2"/>
    <x v="0"/>
    <x v="1"/>
    <x v="3"/>
    <n v="3655"/>
    <n v="11774"/>
    <n v="22759092.690000001"/>
    <n v="6226.8379452804384"/>
  </r>
  <r>
    <s v="COORDINADORA MERCANTIL S.A."/>
    <x v="0"/>
    <x v="1"/>
    <n v="3"/>
    <n v="2"/>
    <x v="0"/>
    <x v="2"/>
    <x v="3"/>
    <n v="35317"/>
    <n v="114992"/>
    <n v="421063577.60000002"/>
    <n v="11922.40500608772"/>
  </r>
  <r>
    <s v="COORDINADORA MERCANTIL S.A."/>
    <x v="0"/>
    <x v="1"/>
    <n v="3"/>
    <n v="2"/>
    <x v="0"/>
    <x v="0"/>
    <x v="3"/>
    <n v="24"/>
    <n v="91.5"/>
    <n v="3290668.67"/>
    <n v="137111.19458333333"/>
  </r>
  <r>
    <s v="COORDINADORA MERCANTIL S.A."/>
    <x v="0"/>
    <x v="1"/>
    <n v="3"/>
    <n v="2"/>
    <x v="0"/>
    <x v="1"/>
    <x v="4"/>
    <n v="1346"/>
    <n v="6518"/>
    <n v="10868633.390000001"/>
    <n v="8074.7647771173852"/>
  </r>
  <r>
    <s v="COORDINADORA MERCANTIL S.A."/>
    <x v="0"/>
    <x v="1"/>
    <n v="3"/>
    <n v="2"/>
    <x v="0"/>
    <x v="2"/>
    <x v="4"/>
    <n v="13474"/>
    <n v="65331"/>
    <n v="204930996.93000001"/>
    <n v="15209.365958883776"/>
  </r>
  <r>
    <s v="COORDINADORA MERCANTIL S.A."/>
    <x v="0"/>
    <x v="1"/>
    <n v="3"/>
    <n v="2"/>
    <x v="0"/>
    <x v="0"/>
    <x v="4"/>
    <n v="21"/>
    <n v="95.5"/>
    <n v="3232486.88"/>
    <n v="153927.94666666666"/>
  </r>
  <r>
    <s v="COORDINADORA MERCANTIL S.A."/>
    <x v="0"/>
    <x v="1"/>
    <n v="3"/>
    <n v="3"/>
    <x v="0"/>
    <x v="1"/>
    <x v="0"/>
    <n v="16997"/>
    <n v="16997"/>
    <n v="59737521.759999998"/>
    <n v="3514.5920903688884"/>
  </r>
  <r>
    <s v="COORDINADORA MERCANTIL S.A."/>
    <x v="0"/>
    <x v="1"/>
    <n v="3"/>
    <n v="3"/>
    <x v="0"/>
    <x v="2"/>
    <x v="0"/>
    <n v="114389"/>
    <n v="114388"/>
    <n v="857734716.64999998"/>
    <n v="7498.4020897988439"/>
  </r>
  <r>
    <s v="COORDINADORA MERCANTIL S.A."/>
    <x v="0"/>
    <x v="1"/>
    <n v="3"/>
    <n v="3"/>
    <x v="0"/>
    <x v="0"/>
    <x v="0"/>
    <n v="443"/>
    <n v="281.5"/>
    <n v="27696531.010000002"/>
    <n v="62520.38602708804"/>
  </r>
  <r>
    <s v="COORDINADORA MERCANTIL S.A."/>
    <x v="0"/>
    <x v="1"/>
    <n v="3"/>
    <n v="3"/>
    <x v="0"/>
    <x v="1"/>
    <x v="1"/>
    <n v="19069"/>
    <n v="25733"/>
    <n v="74267177.930000007"/>
    <n v="3894.6550909853695"/>
  </r>
  <r>
    <s v="COORDINADORA MERCANTIL S.A."/>
    <x v="0"/>
    <x v="1"/>
    <n v="3"/>
    <n v="3"/>
    <x v="0"/>
    <x v="2"/>
    <x v="1"/>
    <n v="137251"/>
    <n v="188211"/>
    <n v="1078131638.8099999"/>
    <n v="7855.1823943723539"/>
  </r>
  <r>
    <s v="COORDINADORA MERCANTIL S.A."/>
    <x v="0"/>
    <x v="1"/>
    <n v="3"/>
    <n v="3"/>
    <x v="0"/>
    <x v="0"/>
    <x v="1"/>
    <n v="52"/>
    <n v="90.5"/>
    <n v="4993355.41"/>
    <n v="96026.06557692308"/>
  </r>
  <r>
    <s v="COORDINADORA MERCANTIL S.A."/>
    <x v="0"/>
    <x v="1"/>
    <n v="3"/>
    <n v="3"/>
    <x v="0"/>
    <x v="0"/>
    <x v="2"/>
    <n v="49"/>
    <n v="137.5"/>
    <n v="5180594.99"/>
    <n v="105726.42836734695"/>
  </r>
  <r>
    <s v="COORDINADORA MERCANTIL S.A."/>
    <x v="0"/>
    <x v="1"/>
    <n v="3"/>
    <n v="3"/>
    <x v="0"/>
    <x v="1"/>
    <x v="3"/>
    <n v="3294"/>
    <n v="10504"/>
    <n v="21317451.120000001"/>
    <n v="6471.6002185792349"/>
  </r>
  <r>
    <s v="COORDINADORA MERCANTIL S.A."/>
    <x v="0"/>
    <x v="1"/>
    <n v="3"/>
    <n v="3"/>
    <x v="0"/>
    <x v="2"/>
    <x v="3"/>
    <n v="35088"/>
    <n v="114641"/>
    <n v="436702788.56"/>
    <n v="12445.929906520749"/>
  </r>
  <r>
    <s v="COORDINADORA MERCANTIL S.A."/>
    <x v="0"/>
    <x v="1"/>
    <n v="3"/>
    <n v="3"/>
    <x v="0"/>
    <x v="0"/>
    <x v="3"/>
    <n v="21"/>
    <n v="79.5"/>
    <n v="2936067.15"/>
    <n v="139812.72142857141"/>
  </r>
  <r>
    <s v="COORDINADORA MERCANTIL S.A."/>
    <x v="0"/>
    <x v="1"/>
    <n v="3"/>
    <n v="3"/>
    <x v="0"/>
    <x v="1"/>
    <x v="4"/>
    <n v="1286"/>
    <n v="6277"/>
    <n v="10619001.35"/>
    <n v="8257.3882970451014"/>
  </r>
  <r>
    <s v="COORDINADORA MERCANTIL S.A."/>
    <x v="0"/>
    <x v="1"/>
    <n v="3"/>
    <n v="3"/>
    <x v="0"/>
    <x v="2"/>
    <x v="4"/>
    <n v="13610"/>
    <n v="66512"/>
    <n v="222557499.52000001"/>
    <n v="16352.498127847171"/>
  </r>
  <r>
    <s v="COORDINADORA MERCANTIL S.A."/>
    <x v="0"/>
    <x v="2"/>
    <n v="4"/>
    <n v="3"/>
    <x v="1"/>
    <x v="1"/>
    <x v="0"/>
    <n v="14319"/>
    <n v="14319"/>
    <n v="22205045"/>
    <n v="1550.7399259724841"/>
  </r>
  <r>
    <s v="COORDINADORA MERCANTIL S.A."/>
    <x v="0"/>
    <x v="2"/>
    <n v="4"/>
    <n v="3"/>
    <x v="1"/>
    <x v="2"/>
    <x v="0"/>
    <n v="61962"/>
    <n v="61962"/>
    <n v="104099020"/>
    <n v="1680.0461573222296"/>
  </r>
  <r>
    <s v="COORDINADORA MERCANTIL S.A."/>
    <x v="0"/>
    <x v="2"/>
    <n v="4"/>
    <n v="1"/>
    <x v="1"/>
    <x v="1"/>
    <x v="0"/>
    <n v="9836"/>
    <n v="9836"/>
    <n v="16596792"/>
    <n v="1687.3517690117935"/>
  </r>
  <r>
    <s v="COORDINADORA MERCANTIL S.A."/>
    <x v="0"/>
    <x v="2"/>
    <n v="4"/>
    <n v="1"/>
    <x v="1"/>
    <x v="2"/>
    <x v="0"/>
    <n v="5934"/>
    <n v="5934"/>
    <n v="16011900"/>
    <n v="2698.3316481294237"/>
  </r>
  <r>
    <s v="COORDINADORA MERCANTIL S.A."/>
    <x v="0"/>
    <x v="2"/>
    <n v="4"/>
    <n v="2"/>
    <x v="1"/>
    <x v="1"/>
    <x v="0"/>
    <n v="12555"/>
    <n v="12555"/>
    <n v="20581055"/>
    <n v="1639.2716049382716"/>
  </r>
  <r>
    <s v="COORDINADORA MERCANTIL S.A."/>
    <x v="0"/>
    <x v="2"/>
    <n v="4"/>
    <n v="2"/>
    <x v="1"/>
    <x v="2"/>
    <x v="0"/>
    <n v="18179"/>
    <n v="18179"/>
    <n v="38613297"/>
    <n v="2124.0605643874801"/>
  </r>
  <r>
    <s v="COORDINADORA MERCANTIL S.A."/>
    <x v="0"/>
    <x v="2"/>
    <n v="4"/>
    <n v="3"/>
    <x v="0"/>
    <x v="2"/>
    <x v="0"/>
    <n v="126147"/>
    <n v="126147"/>
    <n v="933296290.85000002"/>
    <n v="7398.4818572776203"/>
  </r>
  <r>
    <s v="COORDINADORA MERCANTIL S.A."/>
    <x v="0"/>
    <x v="2"/>
    <n v="4"/>
    <n v="3"/>
    <x v="0"/>
    <x v="0"/>
    <x v="0"/>
    <n v="446"/>
    <n v="277"/>
    <n v="29729768.690000001"/>
    <n v="66658.674192825114"/>
  </r>
  <r>
    <s v="COORDINADORA MERCANTIL S.A."/>
    <x v="0"/>
    <x v="2"/>
    <n v="4"/>
    <n v="3"/>
    <x v="0"/>
    <x v="1"/>
    <x v="1"/>
    <n v="31388"/>
    <n v="41757"/>
    <n v="127213329.79000001"/>
    <n v="4052.9288196125908"/>
  </r>
  <r>
    <s v="COORDINADORA MERCANTIL S.A."/>
    <x v="0"/>
    <x v="2"/>
    <n v="4"/>
    <n v="3"/>
    <x v="0"/>
    <x v="2"/>
    <x v="1"/>
    <n v="177815"/>
    <n v="241063"/>
    <n v="1399024477.75"/>
    <n v="7867.8653530354586"/>
  </r>
  <r>
    <s v="COORDINADORA MERCANTIL S.A."/>
    <x v="0"/>
    <x v="2"/>
    <n v="4"/>
    <n v="3"/>
    <x v="0"/>
    <x v="0"/>
    <x v="1"/>
    <n v="62"/>
    <n v="109.5"/>
    <n v="6298371.3899999997"/>
    <n v="101586.63532258064"/>
  </r>
  <r>
    <s v="COORDINADORA MERCANTIL S.A."/>
    <x v="0"/>
    <x v="2"/>
    <n v="4"/>
    <n v="3"/>
    <x v="0"/>
    <x v="0"/>
    <x v="2"/>
    <n v="34"/>
    <n v="96"/>
    <n v="3884775.08"/>
    <n v="114258.0905882353"/>
  </r>
  <r>
    <s v="COORDINADORA MERCANTIL S.A."/>
    <x v="0"/>
    <x v="2"/>
    <n v="4"/>
    <n v="3"/>
    <x v="0"/>
    <x v="1"/>
    <x v="3"/>
    <n v="7185"/>
    <n v="22409"/>
    <n v="47025566.57"/>
    <n v="6544.9640320111339"/>
  </r>
  <r>
    <s v="COORDINADORA MERCANTIL S.A."/>
    <x v="0"/>
    <x v="2"/>
    <n v="4"/>
    <n v="3"/>
    <x v="0"/>
    <x v="2"/>
    <x v="3"/>
    <n v="42451"/>
    <n v="138298"/>
    <n v="523640530.24000001"/>
    <n v="12335.175384325457"/>
  </r>
  <r>
    <s v="COORDINADORA MERCANTIL S.A."/>
    <x v="0"/>
    <x v="2"/>
    <n v="4"/>
    <n v="3"/>
    <x v="0"/>
    <x v="0"/>
    <x v="3"/>
    <n v="35"/>
    <n v="131"/>
    <n v="4843284.45"/>
    <n v="138379.55571428573"/>
  </r>
  <r>
    <s v="COORDINADORA MERCANTIL S.A."/>
    <x v="0"/>
    <x v="2"/>
    <n v="4"/>
    <n v="3"/>
    <x v="0"/>
    <x v="1"/>
    <x v="4"/>
    <n v="1620"/>
    <n v="7829"/>
    <n v="14073804.890000001"/>
    <n v="8687.5338827160504"/>
  </r>
  <r>
    <s v="COORDINADORA MERCANTIL S.A."/>
    <x v="0"/>
    <x v="2"/>
    <n v="4"/>
    <n v="3"/>
    <x v="0"/>
    <x v="2"/>
    <x v="4"/>
    <n v="16810"/>
    <n v="82212"/>
    <n v="270017034.92000002"/>
    <n v="16062.881315883404"/>
  </r>
  <r>
    <s v="COORDINADORA MERCANTIL S.A."/>
    <x v="0"/>
    <x v="2"/>
    <n v="4"/>
    <n v="3"/>
    <x v="0"/>
    <x v="0"/>
    <x v="4"/>
    <n v="27"/>
    <n v="129"/>
    <n v="4286900.4000000004"/>
    <n v="158774.08888888892"/>
  </r>
  <r>
    <s v="COORDINADORA MERCANTIL S.A."/>
    <x v="0"/>
    <x v="2"/>
    <n v="4"/>
    <n v="1"/>
    <x v="0"/>
    <x v="1"/>
    <x v="0"/>
    <n v="17728"/>
    <n v="17732"/>
    <n v="65644551.210000001"/>
    <n v="3702.8740529106499"/>
  </r>
  <r>
    <s v="COORDINADORA MERCANTIL S.A."/>
    <x v="0"/>
    <x v="2"/>
    <n v="4"/>
    <n v="1"/>
    <x v="0"/>
    <x v="2"/>
    <x v="0"/>
    <n v="118715"/>
    <n v="118894"/>
    <n v="884826314.90999997"/>
    <n v="7453.3657491471167"/>
  </r>
  <r>
    <s v="COORDINADORA MERCANTIL S.A."/>
    <x v="0"/>
    <x v="2"/>
    <n v="4"/>
    <n v="1"/>
    <x v="0"/>
    <x v="0"/>
    <x v="0"/>
    <n v="525"/>
    <n v="325"/>
    <n v="35001259.359999999"/>
    <n v="66669.065447619039"/>
  </r>
  <r>
    <s v="COORDINADORA MERCANTIL S.A."/>
    <x v="0"/>
    <x v="2"/>
    <n v="4"/>
    <n v="1"/>
    <x v="0"/>
    <x v="1"/>
    <x v="1"/>
    <n v="17050"/>
    <n v="22257"/>
    <n v="68094632.189999998"/>
    <n v="3993.8200697947213"/>
  </r>
  <r>
    <s v="COORDINADORA MERCANTIL S.A."/>
    <x v="0"/>
    <x v="2"/>
    <n v="4"/>
    <n v="1"/>
    <x v="0"/>
    <x v="2"/>
    <x v="1"/>
    <n v="125881"/>
    <n v="170635"/>
    <n v="1010238989.51"/>
    <n v="8025.3492545340441"/>
  </r>
  <r>
    <s v="COORDINADORA MERCANTIL S.A."/>
    <x v="0"/>
    <x v="2"/>
    <n v="4"/>
    <n v="1"/>
    <x v="0"/>
    <x v="0"/>
    <x v="1"/>
    <n v="66"/>
    <n v="117"/>
    <n v="6235765.2599999998"/>
    <n v="94481.29181818181"/>
  </r>
  <r>
    <s v="COORDINADORA MERCANTIL S.A."/>
    <x v="0"/>
    <x v="2"/>
    <n v="4"/>
    <n v="1"/>
    <x v="0"/>
    <x v="0"/>
    <x v="2"/>
    <n v="40"/>
    <n v="109"/>
    <n v="4507148.3600000003"/>
    <n v="112678.709"/>
  </r>
  <r>
    <s v="COORDINADORA MERCANTIL S.A."/>
    <x v="0"/>
    <x v="2"/>
    <n v="4"/>
    <n v="1"/>
    <x v="0"/>
    <x v="1"/>
    <x v="3"/>
    <n v="3100"/>
    <n v="10068"/>
    <n v="20466838.43"/>
    <n v="6602.2059451612904"/>
  </r>
  <r>
    <s v="COORDINADORA MERCANTIL S.A."/>
    <x v="0"/>
    <x v="2"/>
    <n v="4"/>
    <n v="1"/>
    <x v="0"/>
    <x v="2"/>
    <x v="3"/>
    <n v="33818"/>
    <n v="111799"/>
    <n v="424747072.89999998"/>
    <n v="12559.79279969247"/>
  </r>
  <r>
    <s v="COORDINADORA MERCANTIL S.A."/>
    <x v="0"/>
    <x v="2"/>
    <n v="4"/>
    <n v="1"/>
    <x v="0"/>
    <x v="0"/>
    <x v="3"/>
    <n v="27"/>
    <n v="102"/>
    <n v="3871786.25"/>
    <n v="143399.49074074073"/>
  </r>
  <r>
    <s v="COORDINADORA MERCANTIL S.A."/>
    <x v="0"/>
    <x v="2"/>
    <n v="4"/>
    <n v="1"/>
    <x v="0"/>
    <x v="1"/>
    <x v="4"/>
    <n v="1718"/>
    <n v="8351"/>
    <n v="15487467.5"/>
    <n v="9014.823923166472"/>
  </r>
  <r>
    <s v="COORDINADORA MERCANTIL S.A."/>
    <x v="0"/>
    <x v="2"/>
    <n v="4"/>
    <n v="1"/>
    <x v="0"/>
    <x v="2"/>
    <x v="4"/>
    <n v="12635"/>
    <n v="61466"/>
    <n v="209420080.13999999"/>
    <n v="16574.600723387415"/>
  </r>
  <r>
    <s v="COORDINADORA MERCANTIL S.A."/>
    <x v="0"/>
    <x v="2"/>
    <n v="4"/>
    <n v="1"/>
    <x v="0"/>
    <x v="0"/>
    <x v="4"/>
    <n v="14"/>
    <n v="67"/>
    <n v="2502305.33"/>
    <n v="178736.095"/>
  </r>
  <r>
    <s v="COORDINADORA MERCANTIL S.A."/>
    <x v="0"/>
    <x v="2"/>
    <n v="4"/>
    <n v="2"/>
    <x v="0"/>
    <x v="1"/>
    <x v="0"/>
    <n v="19059"/>
    <n v="19059"/>
    <n v="70791115.719999999"/>
    <n v="3714.3142725221678"/>
  </r>
  <r>
    <s v="COORDINADORA MERCANTIL S.A."/>
    <x v="0"/>
    <x v="2"/>
    <n v="4"/>
    <n v="2"/>
    <x v="0"/>
    <x v="2"/>
    <x v="0"/>
    <n v="120594"/>
    <n v="120594"/>
    <n v="943122815.07000005"/>
    <n v="7820.6446014727107"/>
  </r>
  <r>
    <s v="COORDINADORA MERCANTIL S.A."/>
    <x v="0"/>
    <x v="2"/>
    <n v="4"/>
    <n v="2"/>
    <x v="0"/>
    <x v="0"/>
    <x v="0"/>
    <n v="530"/>
    <n v="322"/>
    <n v="34280806.969999999"/>
    <n v="64680.767867924529"/>
  </r>
  <r>
    <s v="COORDINADORA MERCANTIL S.A."/>
    <x v="0"/>
    <x v="2"/>
    <n v="4"/>
    <n v="2"/>
    <x v="0"/>
    <x v="1"/>
    <x v="1"/>
    <n v="29228"/>
    <n v="40505"/>
    <n v="111895665.3"/>
    <n v="3828.3722902696045"/>
  </r>
  <r>
    <s v="COORDINADORA MERCANTIL S.A."/>
    <x v="0"/>
    <x v="2"/>
    <n v="4"/>
    <n v="2"/>
    <x v="0"/>
    <x v="2"/>
    <x v="1"/>
    <n v="183555"/>
    <n v="264203"/>
    <n v="1399654834.79"/>
    <n v="7625.2612829397185"/>
  </r>
  <r>
    <s v="COORDINADORA MERCANTIL S.A."/>
    <x v="0"/>
    <x v="2"/>
    <n v="4"/>
    <n v="2"/>
    <x v="0"/>
    <x v="0"/>
    <x v="1"/>
    <n v="67"/>
    <n v="117.5"/>
    <n v="6355512.6799999997"/>
    <n v="94858.398208955216"/>
  </r>
  <r>
    <s v="COORDINADORA MERCANTIL S.A."/>
    <x v="0"/>
    <x v="2"/>
    <n v="4"/>
    <n v="2"/>
    <x v="0"/>
    <x v="0"/>
    <x v="2"/>
    <n v="44"/>
    <n v="124.5"/>
    <n v="5803639.7300000004"/>
    <n v="131900.90295454545"/>
  </r>
  <r>
    <s v="COORDINADORA MERCANTIL S.A."/>
    <x v="0"/>
    <x v="2"/>
    <n v="4"/>
    <n v="2"/>
    <x v="0"/>
    <x v="1"/>
    <x v="3"/>
    <n v="3862"/>
    <n v="12350"/>
    <n v="24789624.870000001"/>
    <n v="6418.8567762817192"/>
  </r>
  <r>
    <s v="COORDINADORA MERCANTIL S.A."/>
    <x v="0"/>
    <x v="2"/>
    <n v="4"/>
    <n v="2"/>
    <x v="0"/>
    <x v="2"/>
    <x v="3"/>
    <n v="39121"/>
    <n v="129155"/>
    <n v="486516654.26999998"/>
    <n v="12436.201893356509"/>
  </r>
  <r>
    <s v="COORDINADORA MERCANTIL S.A."/>
    <x v="0"/>
    <x v="2"/>
    <n v="4"/>
    <n v="2"/>
    <x v="0"/>
    <x v="0"/>
    <x v="3"/>
    <n v="32"/>
    <n v="123"/>
    <n v="4728807.49"/>
    <n v="147775.23406250001"/>
  </r>
  <r>
    <s v="COORDINADORA MERCANTIL S.A."/>
    <x v="0"/>
    <x v="2"/>
    <n v="4"/>
    <n v="2"/>
    <x v="0"/>
    <x v="1"/>
    <x v="4"/>
    <n v="1325"/>
    <n v="6298"/>
    <n v="11667930.57"/>
    <n v="8805.9853358490564"/>
  </r>
  <r>
    <s v="COORDINADORA MERCANTIL S.A."/>
    <x v="0"/>
    <x v="2"/>
    <n v="4"/>
    <n v="2"/>
    <x v="0"/>
    <x v="2"/>
    <x v="4"/>
    <n v="15620"/>
    <n v="75193"/>
    <n v="252376905.88999999"/>
    <n v="16157.292310499359"/>
  </r>
  <r>
    <s v="COORDINADORA MERCANTIL S.A."/>
    <x v="0"/>
    <x v="2"/>
    <n v="4"/>
    <n v="2"/>
    <x v="0"/>
    <x v="0"/>
    <x v="4"/>
    <n v="16"/>
    <n v="77.5"/>
    <n v="3209166.32"/>
    <n v="200572.89499999999"/>
  </r>
  <r>
    <s v="COORDINADORA MERCANTIL S.A."/>
    <x v="0"/>
    <x v="2"/>
    <n v="4"/>
    <n v="3"/>
    <x v="0"/>
    <x v="1"/>
    <x v="0"/>
    <n v="19557"/>
    <n v="19557"/>
    <n v="68128267.950000003"/>
    <n v="3483.5745743212151"/>
  </r>
  <r>
    <s v="CORREOS ESPECIALIZADOS DE COLOMBIA CESCOL LTDA"/>
    <x v="0"/>
    <x v="0"/>
    <n v="2"/>
    <n v="3"/>
    <x v="1"/>
    <x v="1"/>
    <x v="3"/>
    <n v="3"/>
    <n v="11"/>
    <n v="7020000"/>
    <n v="2340000"/>
  </r>
  <r>
    <s v="CORREOS ESPECIALIZADOS DE COLOMBIA CESCOL LTDA"/>
    <x v="0"/>
    <x v="0"/>
    <n v="2"/>
    <n v="1"/>
    <x v="1"/>
    <x v="1"/>
    <x v="1"/>
    <n v="3"/>
    <n v="6"/>
    <n v="6920000"/>
    <n v="2306666.6666666665"/>
  </r>
  <r>
    <s v="CORREOS ESPECIALIZADOS DE COLOMBIA CESCOL LTDA"/>
    <x v="0"/>
    <x v="0"/>
    <n v="2"/>
    <n v="2"/>
    <x v="1"/>
    <x v="1"/>
    <x v="2"/>
    <n v="4"/>
    <n v="9"/>
    <n v="6779060"/>
    <n v="1694765"/>
  </r>
  <r>
    <s v="CORREOS ESPECIALIZADOS DE COLOMBIA CESCOL LTDA"/>
    <x v="0"/>
    <x v="1"/>
    <n v="3"/>
    <n v="3"/>
    <x v="0"/>
    <x v="0"/>
    <x v="1"/>
    <n v="4"/>
    <n v="8"/>
    <n v="4217963"/>
    <n v="1054490.75"/>
  </r>
  <r>
    <s v="CORREOS ESPECIALIZADOS DE COLOMBIA CESCOL LTDA"/>
    <x v="0"/>
    <x v="1"/>
    <n v="3"/>
    <n v="2"/>
    <x v="0"/>
    <x v="1"/>
    <x v="1"/>
    <n v="3"/>
    <n v="6"/>
    <n v="6520000"/>
    <n v="2173333.3333333335"/>
  </r>
  <r>
    <s v="CORREOS ESPECIALIZADOS DE COLOMBIA CESCOL LTDA"/>
    <x v="0"/>
    <x v="1"/>
    <n v="3"/>
    <n v="3"/>
    <x v="0"/>
    <x v="1"/>
    <x v="1"/>
    <n v="2"/>
    <n v="4"/>
    <n v="5145000"/>
    <n v="2572500"/>
  </r>
  <r>
    <s v="CORREOS ESPECIALIZADOS DE COLOMBIA CESCOL LTDA"/>
    <x v="0"/>
    <x v="1"/>
    <n v="3"/>
    <n v="1"/>
    <x v="0"/>
    <x v="1"/>
    <x v="1"/>
    <n v="5"/>
    <n v="10"/>
    <n v="6316162"/>
    <n v="1263232.3999999999"/>
  </r>
  <r>
    <s v="CORREOS ESPECIALIZADOS DE COLOMBIA CESCOL LTDA"/>
    <x v="0"/>
    <x v="2"/>
    <n v="4"/>
    <n v="1"/>
    <x v="0"/>
    <x v="1"/>
    <x v="3"/>
    <n v="2"/>
    <n v="4"/>
    <n v="5435100"/>
    <n v="2717550"/>
  </r>
  <r>
    <s v="CORREOS ESPECIALIZADOS DE COLOMBIA CESCOL LTDA"/>
    <x v="0"/>
    <x v="2"/>
    <n v="4"/>
    <n v="2"/>
    <x v="1"/>
    <x v="2"/>
    <x v="4"/>
    <n v="8"/>
    <n v="5"/>
    <n v="17875000"/>
    <n v="2234375"/>
  </r>
  <r>
    <s v="CORREOS ESPECIALIZADOS DE COLOMBIA CESCOL LTDA"/>
    <x v="0"/>
    <x v="2"/>
    <n v="4"/>
    <n v="3"/>
    <x v="1"/>
    <x v="0"/>
    <x v="1"/>
    <n v="2"/>
    <n v="2"/>
    <n v="2781474"/>
    <n v="1390737"/>
  </r>
  <r>
    <s v="COURIER &amp; MARKETING CIA LTDA."/>
    <x v="0"/>
    <x v="0"/>
    <n v="2"/>
    <n v="1"/>
    <x v="1"/>
    <x v="2"/>
    <x v="0"/>
    <n v="2447"/>
    <n v="73"/>
    <n v="1382555"/>
    <n v="565"/>
  </r>
  <r>
    <s v="COURIER &amp; MARKETING CIA LTDA."/>
    <x v="0"/>
    <x v="0"/>
    <n v="2"/>
    <n v="2"/>
    <x v="1"/>
    <x v="2"/>
    <x v="0"/>
    <n v="21853"/>
    <n v="656"/>
    <n v="12346945"/>
    <n v="565"/>
  </r>
  <r>
    <s v="COURIER &amp; MARKETING CIA LTDA."/>
    <x v="0"/>
    <x v="0"/>
    <n v="2"/>
    <n v="3"/>
    <x v="1"/>
    <x v="2"/>
    <x v="0"/>
    <n v="18600"/>
    <n v="558"/>
    <n v="10509000"/>
    <n v="565"/>
  </r>
  <r>
    <s v="COURIER &amp; MARKETING CIA LTDA."/>
    <x v="0"/>
    <x v="1"/>
    <n v="3"/>
    <n v="1"/>
    <x v="1"/>
    <x v="2"/>
    <x v="0"/>
    <n v="29928"/>
    <n v="898"/>
    <n v="16909320"/>
    <n v="565"/>
  </r>
  <r>
    <s v="COURIER &amp; MARKETING CIA LTDA."/>
    <x v="0"/>
    <x v="1"/>
    <n v="3"/>
    <n v="2"/>
    <x v="1"/>
    <x v="2"/>
    <x v="0"/>
    <n v="6691"/>
    <n v="201"/>
    <n v="3780415"/>
    <n v="565"/>
  </r>
  <r>
    <s v="COURIER &amp; MARKETING CIA LTDA."/>
    <x v="0"/>
    <x v="1"/>
    <n v="3"/>
    <n v="3"/>
    <x v="1"/>
    <x v="2"/>
    <x v="0"/>
    <n v="24942"/>
    <n v="748"/>
    <n v="14092230"/>
    <n v="565"/>
  </r>
  <r>
    <s v="COURIER &amp; MARKETING CIA LTDA."/>
    <x v="0"/>
    <x v="2"/>
    <n v="4"/>
    <n v="1"/>
    <x v="1"/>
    <x v="2"/>
    <x v="0"/>
    <n v="48983"/>
    <n v="1469"/>
    <n v="27675395"/>
    <n v="565"/>
  </r>
  <r>
    <s v="COURIER &amp; MARKETING CIA LTDA."/>
    <x v="0"/>
    <x v="2"/>
    <n v="4"/>
    <n v="2"/>
    <x v="1"/>
    <x v="2"/>
    <x v="0"/>
    <n v="48187"/>
    <n v="1446"/>
    <n v="27225655"/>
    <n v="565"/>
  </r>
  <r>
    <s v="COURIER &amp; MARKETING CIA LTDA."/>
    <x v="0"/>
    <x v="2"/>
    <n v="4"/>
    <n v="3"/>
    <x v="1"/>
    <x v="2"/>
    <x v="0"/>
    <n v="186422"/>
    <n v="5593"/>
    <n v="105328430"/>
    <n v="565"/>
  </r>
  <r>
    <s v="COURIER NACIONAL E INTERNACIONAL SERVINSA S.A.S."/>
    <x v="0"/>
    <x v="0"/>
    <n v="2"/>
    <n v="1"/>
    <x v="0"/>
    <x v="1"/>
    <x v="4"/>
    <n v="251"/>
    <n v="518.67999999999995"/>
    <n v="1037250"/>
    <n v="4132.4701195219122"/>
  </r>
  <r>
    <s v="COURIER NACIONAL E INTERNACIONAL SERVINSA S.A.S."/>
    <x v="0"/>
    <x v="0"/>
    <n v="2"/>
    <n v="2"/>
    <x v="0"/>
    <x v="1"/>
    <x v="4"/>
    <n v="224"/>
    <n v="451.85"/>
    <n v="903618"/>
    <n v="4034.0089285714284"/>
  </r>
  <r>
    <s v="COURIER NACIONAL E INTERNACIONAL SERVINSA S.A.S."/>
    <x v="0"/>
    <x v="0"/>
    <n v="2"/>
    <n v="3"/>
    <x v="0"/>
    <x v="2"/>
    <x v="4"/>
    <n v="55"/>
    <n v="123.65"/>
    <n v="247269"/>
    <n v="4495.8"/>
  </r>
  <r>
    <s v="COURIER NACIONAL E INTERNACIONAL SERVINSA S.A.S."/>
    <x v="0"/>
    <x v="0"/>
    <n v="2"/>
    <n v="2"/>
    <x v="0"/>
    <x v="2"/>
    <x v="4"/>
    <n v="39"/>
    <n v="80.459999999999994"/>
    <n v="160907"/>
    <n v="4125.8205128205127"/>
  </r>
  <r>
    <s v="COURIER NACIONAL E INTERNACIONAL SERVINSA S.A.S."/>
    <x v="0"/>
    <x v="0"/>
    <n v="2"/>
    <n v="1"/>
    <x v="0"/>
    <x v="2"/>
    <x v="4"/>
    <n v="58"/>
    <n v="111.37"/>
    <n v="222723"/>
    <n v="3840.0517241379312"/>
  </r>
  <r>
    <s v="COURIER NACIONAL E INTERNACIONAL SERVINSA S.A.S."/>
    <x v="0"/>
    <x v="0"/>
    <n v="2"/>
    <n v="3"/>
    <x v="0"/>
    <x v="1"/>
    <x v="4"/>
    <n v="230"/>
    <n v="520.04999999999995"/>
    <n v="1039986"/>
    <n v="4521.6782608695648"/>
  </r>
  <r>
    <s v="COURIER NACIONAL E INTERNACIONAL SERVINSA S.A.S."/>
    <x v="0"/>
    <x v="1"/>
    <n v="3"/>
    <n v="1"/>
    <x v="0"/>
    <x v="1"/>
    <x v="4"/>
    <n v="226"/>
    <n v="464"/>
    <n v="928160"/>
    <n v="4106.9026548672564"/>
  </r>
  <r>
    <s v="COURIER NACIONAL E INTERNACIONAL SERVINSA S.A.S."/>
    <x v="0"/>
    <x v="1"/>
    <n v="3"/>
    <n v="2"/>
    <x v="0"/>
    <x v="1"/>
    <x v="4"/>
    <n v="241"/>
    <n v="467"/>
    <n v="933613"/>
    <n v="3873.9128630705395"/>
  </r>
  <r>
    <s v="COURIER NACIONAL E INTERNACIONAL SERVINSA S.A.S."/>
    <x v="0"/>
    <x v="1"/>
    <n v="3"/>
    <n v="3"/>
    <x v="0"/>
    <x v="1"/>
    <x v="4"/>
    <n v="128"/>
    <n v="306"/>
    <n v="611811"/>
    <n v="4779.7734375"/>
  </r>
  <r>
    <s v="COURIER NACIONAL E INTERNACIONAL SERVINSA S.A.S."/>
    <x v="0"/>
    <x v="1"/>
    <n v="3"/>
    <n v="1"/>
    <x v="0"/>
    <x v="2"/>
    <x v="4"/>
    <n v="38"/>
    <n v="77"/>
    <n v="154542"/>
    <n v="4066.8947368421054"/>
  </r>
  <r>
    <s v="COURIER NACIONAL E INTERNACIONAL SERVINSA S.A.S."/>
    <x v="0"/>
    <x v="1"/>
    <n v="3"/>
    <n v="2"/>
    <x v="0"/>
    <x v="2"/>
    <x v="4"/>
    <n v="49"/>
    <n v="100"/>
    <n v="200000"/>
    <n v="4081.6326530612246"/>
  </r>
  <r>
    <s v="COURIER NACIONAL E INTERNACIONAL SERVINSA S.A.S."/>
    <x v="0"/>
    <x v="1"/>
    <n v="3"/>
    <n v="3"/>
    <x v="0"/>
    <x v="2"/>
    <x v="4"/>
    <n v="30"/>
    <n v="67"/>
    <n v="133633"/>
    <n v="4454.4333333333334"/>
  </r>
  <r>
    <s v="COURIER NACIONAL E INTERNACIONAL SERVINSA S.A.S."/>
    <x v="0"/>
    <x v="2"/>
    <n v="4"/>
    <n v="3"/>
    <x v="0"/>
    <x v="2"/>
    <x v="4"/>
    <n v="112"/>
    <n v="521"/>
    <n v="501813"/>
    <n v="4480.4732142857147"/>
  </r>
  <r>
    <s v="COURIER NACIONAL E INTERNACIONAL SERVINSA S.A.S."/>
    <x v="0"/>
    <x v="2"/>
    <n v="4"/>
    <n v="2"/>
    <x v="0"/>
    <x v="2"/>
    <x v="4"/>
    <n v="50"/>
    <n v="107"/>
    <n v="213631"/>
    <n v="4272.62"/>
  </r>
  <r>
    <s v="COURIER NACIONAL E INTERNACIONAL SERVINSA S.A.S."/>
    <x v="0"/>
    <x v="2"/>
    <n v="4"/>
    <n v="1"/>
    <x v="0"/>
    <x v="2"/>
    <x v="4"/>
    <n v="42"/>
    <n v="80"/>
    <n v="159084"/>
    <n v="3787.7142857142858"/>
  </r>
  <r>
    <s v="COURIER NACIONAL E INTERNACIONAL SERVINSA S.A.S."/>
    <x v="0"/>
    <x v="2"/>
    <n v="4"/>
    <n v="3"/>
    <x v="0"/>
    <x v="1"/>
    <x v="4"/>
    <n v="529"/>
    <n v="1015.1"/>
    <n v="2029993"/>
    <n v="3837.4158790170131"/>
  </r>
  <r>
    <s v="COURIER NACIONAL E INTERNACIONAL SERVINSA S.A.S."/>
    <x v="0"/>
    <x v="2"/>
    <n v="4"/>
    <n v="2"/>
    <x v="0"/>
    <x v="1"/>
    <x v="4"/>
    <n v="272"/>
    <n v="588"/>
    <n v="1176332"/>
    <n v="4324.75"/>
  </r>
  <r>
    <s v="COURIER NACIONAL E INTERNACIONAL SERVINSA S.A.S."/>
    <x v="0"/>
    <x v="2"/>
    <n v="4"/>
    <n v="1"/>
    <x v="0"/>
    <x v="1"/>
    <x v="4"/>
    <n v="323"/>
    <n v="621"/>
    <n v="1240876"/>
    <n v="3841.7213622291019"/>
  </r>
  <r>
    <s v="D UNA VEZ SAS"/>
    <x v="0"/>
    <x v="0"/>
    <n v="2"/>
    <n v="1"/>
    <x v="0"/>
    <x v="1"/>
    <x v="0"/>
    <n v="2590"/>
    <n v="2590"/>
    <n v="12509589"/>
    <n v="4829.9571428571426"/>
  </r>
  <r>
    <s v="D UNA VEZ SAS"/>
    <x v="0"/>
    <x v="0"/>
    <n v="2"/>
    <n v="1"/>
    <x v="0"/>
    <x v="1"/>
    <x v="1"/>
    <n v="45"/>
    <n v="90"/>
    <n v="226017"/>
    <n v="5022.6000000000004"/>
  </r>
  <r>
    <s v="D UNA VEZ SAS"/>
    <x v="0"/>
    <x v="0"/>
    <n v="2"/>
    <n v="1"/>
    <x v="0"/>
    <x v="1"/>
    <x v="2"/>
    <n v="24"/>
    <n v="72"/>
    <n v="143990"/>
    <n v="5999.583333333333"/>
  </r>
  <r>
    <s v="D UNA VEZ SAS"/>
    <x v="0"/>
    <x v="0"/>
    <n v="2"/>
    <n v="1"/>
    <x v="0"/>
    <x v="1"/>
    <x v="3"/>
    <n v="13"/>
    <n v="52"/>
    <n v="96239"/>
    <n v="7403"/>
  </r>
  <r>
    <s v="D UNA VEZ SAS"/>
    <x v="0"/>
    <x v="0"/>
    <n v="2"/>
    <n v="1"/>
    <x v="0"/>
    <x v="1"/>
    <x v="4"/>
    <n v="8"/>
    <n v="40"/>
    <n v="73620"/>
    <n v="9202.5"/>
  </r>
  <r>
    <s v="D UNA VEZ SAS"/>
    <x v="0"/>
    <x v="0"/>
    <n v="2"/>
    <n v="1"/>
    <x v="0"/>
    <x v="2"/>
    <x v="0"/>
    <n v="2667"/>
    <n v="2667"/>
    <n v="30029994"/>
    <n v="11259.840269966255"/>
  </r>
  <r>
    <s v="D UNA VEZ SAS"/>
    <x v="0"/>
    <x v="0"/>
    <n v="2"/>
    <n v="1"/>
    <x v="0"/>
    <x v="2"/>
    <x v="1"/>
    <n v="70"/>
    <n v="140"/>
    <n v="808122"/>
    <n v="11544.6"/>
  </r>
  <r>
    <s v="D UNA VEZ SAS"/>
    <x v="0"/>
    <x v="0"/>
    <n v="2"/>
    <n v="1"/>
    <x v="0"/>
    <x v="2"/>
    <x v="2"/>
    <n v="50"/>
    <n v="150"/>
    <n v="1005343"/>
    <n v="20106.86"/>
  </r>
  <r>
    <s v="D UNA VEZ SAS"/>
    <x v="0"/>
    <x v="0"/>
    <n v="2"/>
    <n v="1"/>
    <x v="0"/>
    <x v="2"/>
    <x v="3"/>
    <n v="39"/>
    <n v="156"/>
    <n v="737231"/>
    <n v="18903.358974358973"/>
  </r>
  <r>
    <s v="D UNA VEZ SAS"/>
    <x v="0"/>
    <x v="0"/>
    <n v="2"/>
    <n v="1"/>
    <x v="0"/>
    <x v="2"/>
    <x v="4"/>
    <n v="21"/>
    <n v="105"/>
    <n v="409292"/>
    <n v="19490.095238095237"/>
  </r>
  <r>
    <s v="D UNA VEZ SAS"/>
    <x v="0"/>
    <x v="0"/>
    <n v="2"/>
    <n v="2"/>
    <x v="0"/>
    <x v="1"/>
    <x v="0"/>
    <n v="3244"/>
    <n v="3244"/>
    <n v="17210325"/>
    <n v="5305.2789765721336"/>
  </r>
  <r>
    <s v="D UNA VEZ SAS"/>
    <x v="0"/>
    <x v="0"/>
    <n v="2"/>
    <n v="2"/>
    <x v="0"/>
    <x v="1"/>
    <x v="1"/>
    <n v="85"/>
    <n v="170"/>
    <n v="446693"/>
    <n v="5255.2117647058822"/>
  </r>
  <r>
    <s v="D UNA VEZ SAS"/>
    <x v="0"/>
    <x v="0"/>
    <n v="2"/>
    <n v="2"/>
    <x v="0"/>
    <x v="1"/>
    <x v="2"/>
    <n v="33"/>
    <n v="99"/>
    <n v="279898"/>
    <n v="8481.757575757576"/>
  </r>
  <r>
    <s v="D UNA VEZ SAS"/>
    <x v="0"/>
    <x v="0"/>
    <n v="2"/>
    <n v="2"/>
    <x v="0"/>
    <x v="1"/>
    <x v="3"/>
    <n v="20"/>
    <n v="80"/>
    <n v="144871"/>
    <n v="7243.55"/>
  </r>
  <r>
    <s v="D UNA VEZ SAS"/>
    <x v="0"/>
    <x v="0"/>
    <n v="2"/>
    <n v="2"/>
    <x v="0"/>
    <x v="1"/>
    <x v="4"/>
    <n v="7"/>
    <n v="35"/>
    <n v="55650"/>
    <n v="7950"/>
  </r>
  <r>
    <s v="D UNA VEZ SAS"/>
    <x v="0"/>
    <x v="0"/>
    <n v="2"/>
    <n v="2"/>
    <x v="0"/>
    <x v="2"/>
    <x v="0"/>
    <n v="3058"/>
    <n v="3058"/>
    <n v="30223571"/>
    <n v="9883.4437540876388"/>
  </r>
  <r>
    <s v="D UNA VEZ SAS"/>
    <x v="0"/>
    <x v="0"/>
    <n v="2"/>
    <n v="2"/>
    <x v="0"/>
    <x v="2"/>
    <x v="1"/>
    <n v="179"/>
    <n v="358"/>
    <n v="2069643"/>
    <n v="11562.251396648046"/>
  </r>
  <r>
    <s v="D UNA VEZ SAS"/>
    <x v="0"/>
    <x v="0"/>
    <n v="2"/>
    <n v="2"/>
    <x v="0"/>
    <x v="2"/>
    <x v="2"/>
    <n v="85"/>
    <n v="255"/>
    <n v="1680797"/>
    <n v="19774.082352941175"/>
  </r>
  <r>
    <s v="D UNA VEZ SAS"/>
    <x v="0"/>
    <x v="0"/>
    <n v="2"/>
    <n v="2"/>
    <x v="0"/>
    <x v="2"/>
    <x v="3"/>
    <n v="127"/>
    <n v="508"/>
    <n v="2117966"/>
    <n v="16676.897637795275"/>
  </r>
  <r>
    <s v="D UNA VEZ SAS"/>
    <x v="0"/>
    <x v="0"/>
    <n v="2"/>
    <n v="2"/>
    <x v="0"/>
    <x v="2"/>
    <x v="4"/>
    <n v="29"/>
    <n v="145"/>
    <n v="580819"/>
    <n v="20028.241379310344"/>
  </r>
  <r>
    <s v="D UNA VEZ SAS"/>
    <x v="0"/>
    <x v="0"/>
    <n v="2"/>
    <n v="3"/>
    <x v="0"/>
    <x v="1"/>
    <x v="0"/>
    <n v="2795"/>
    <n v="2795"/>
    <n v="12856870"/>
    <n v="4599.9534883720926"/>
  </r>
  <r>
    <s v="D UNA VEZ SAS"/>
    <x v="0"/>
    <x v="0"/>
    <n v="2"/>
    <n v="3"/>
    <x v="0"/>
    <x v="1"/>
    <x v="1"/>
    <n v="92"/>
    <n v="184"/>
    <n v="460154"/>
    <n v="5001.673913043478"/>
  </r>
  <r>
    <s v="D UNA VEZ SAS"/>
    <x v="0"/>
    <x v="0"/>
    <n v="2"/>
    <n v="3"/>
    <x v="0"/>
    <x v="1"/>
    <x v="2"/>
    <n v="33"/>
    <n v="99"/>
    <n v="195819"/>
    <n v="5933.909090909091"/>
  </r>
  <r>
    <s v="D UNA VEZ SAS"/>
    <x v="0"/>
    <x v="0"/>
    <n v="2"/>
    <n v="3"/>
    <x v="0"/>
    <x v="1"/>
    <x v="3"/>
    <n v="14"/>
    <n v="56"/>
    <n v="87922"/>
    <n v="6280.1428571428569"/>
  </r>
  <r>
    <s v="D UNA VEZ SAS"/>
    <x v="0"/>
    <x v="0"/>
    <n v="2"/>
    <n v="3"/>
    <x v="0"/>
    <x v="1"/>
    <x v="4"/>
    <n v="10"/>
    <n v="50"/>
    <n v="55300"/>
    <n v="5530"/>
  </r>
  <r>
    <s v="D UNA VEZ SAS"/>
    <x v="0"/>
    <x v="0"/>
    <n v="2"/>
    <n v="3"/>
    <x v="0"/>
    <x v="2"/>
    <x v="0"/>
    <n v="3147"/>
    <n v="3147"/>
    <n v="35222877"/>
    <n v="11192.525262154433"/>
  </r>
  <r>
    <s v="D UNA VEZ SAS"/>
    <x v="0"/>
    <x v="0"/>
    <n v="2"/>
    <n v="3"/>
    <x v="0"/>
    <x v="2"/>
    <x v="1"/>
    <n v="234"/>
    <n v="468"/>
    <n v="2711960"/>
    <n v="11589.57264957265"/>
  </r>
  <r>
    <s v="D UNA VEZ SAS"/>
    <x v="0"/>
    <x v="0"/>
    <n v="2"/>
    <n v="3"/>
    <x v="0"/>
    <x v="2"/>
    <x v="2"/>
    <n v="113"/>
    <n v="339"/>
    <n v="1695634"/>
    <n v="15005.610619469027"/>
  </r>
  <r>
    <s v="D UNA VEZ SAS"/>
    <x v="0"/>
    <x v="0"/>
    <n v="2"/>
    <n v="3"/>
    <x v="0"/>
    <x v="2"/>
    <x v="3"/>
    <n v="43"/>
    <n v="172"/>
    <n v="793812"/>
    <n v="18460.744186046511"/>
  </r>
  <r>
    <s v="D UNA VEZ SAS"/>
    <x v="0"/>
    <x v="0"/>
    <n v="2"/>
    <n v="3"/>
    <x v="0"/>
    <x v="2"/>
    <x v="4"/>
    <n v="25"/>
    <n v="125"/>
    <n v="573564"/>
    <n v="22942.560000000001"/>
  </r>
  <r>
    <s v="D UNA VEZ SAS"/>
    <x v="0"/>
    <x v="0"/>
    <n v="2"/>
    <n v="1"/>
    <x v="1"/>
    <x v="1"/>
    <x v="0"/>
    <n v="33538"/>
    <n v="33538"/>
    <n v="43034252"/>
    <n v="1283.1490249865824"/>
  </r>
  <r>
    <s v="D UNA VEZ SAS"/>
    <x v="0"/>
    <x v="0"/>
    <n v="2"/>
    <n v="1"/>
    <x v="1"/>
    <x v="1"/>
    <x v="1"/>
    <n v="78"/>
    <n v="156"/>
    <n v="320671"/>
    <n v="4111.166666666667"/>
  </r>
  <r>
    <s v="D UNA VEZ SAS"/>
    <x v="0"/>
    <x v="0"/>
    <n v="2"/>
    <n v="1"/>
    <x v="1"/>
    <x v="1"/>
    <x v="2"/>
    <n v="17"/>
    <n v="51"/>
    <n v="101959"/>
    <n v="5997.588235294118"/>
  </r>
  <r>
    <s v="D UNA VEZ SAS"/>
    <x v="0"/>
    <x v="0"/>
    <n v="2"/>
    <n v="1"/>
    <x v="1"/>
    <x v="1"/>
    <x v="3"/>
    <n v="38"/>
    <n v="152"/>
    <n v="345129"/>
    <n v="9082.3421052631584"/>
  </r>
  <r>
    <s v="D UNA VEZ SAS"/>
    <x v="0"/>
    <x v="0"/>
    <n v="2"/>
    <n v="1"/>
    <x v="1"/>
    <x v="1"/>
    <x v="4"/>
    <n v="15"/>
    <n v="75"/>
    <n v="161194"/>
    <n v="10746.266666666666"/>
  </r>
  <r>
    <s v="D UNA VEZ SAS"/>
    <x v="0"/>
    <x v="0"/>
    <n v="2"/>
    <n v="1"/>
    <x v="1"/>
    <x v="2"/>
    <x v="0"/>
    <n v="11589"/>
    <n v="11589"/>
    <n v="70271363"/>
    <n v="6063.6261109672969"/>
  </r>
  <r>
    <s v="D UNA VEZ SAS"/>
    <x v="0"/>
    <x v="0"/>
    <n v="2"/>
    <n v="1"/>
    <x v="1"/>
    <x v="2"/>
    <x v="1"/>
    <n v="387"/>
    <n v="774"/>
    <n v="3430195"/>
    <n v="8863.5529715762277"/>
  </r>
  <r>
    <s v="D UNA VEZ SAS"/>
    <x v="0"/>
    <x v="0"/>
    <n v="2"/>
    <n v="1"/>
    <x v="1"/>
    <x v="2"/>
    <x v="2"/>
    <n v="175"/>
    <n v="525"/>
    <n v="2075971"/>
    <n v="11862.691428571428"/>
  </r>
  <r>
    <s v="D UNA VEZ SAS"/>
    <x v="0"/>
    <x v="0"/>
    <n v="2"/>
    <n v="1"/>
    <x v="1"/>
    <x v="2"/>
    <x v="3"/>
    <n v="379"/>
    <n v="1516"/>
    <n v="5396761"/>
    <n v="14239.47493403694"/>
  </r>
  <r>
    <s v="D UNA VEZ SAS"/>
    <x v="0"/>
    <x v="0"/>
    <n v="2"/>
    <n v="1"/>
    <x v="1"/>
    <x v="2"/>
    <x v="4"/>
    <n v="116"/>
    <n v="580"/>
    <n v="1831923"/>
    <n v="15792.439655172413"/>
  </r>
  <r>
    <s v="D UNA VEZ SAS"/>
    <x v="0"/>
    <x v="0"/>
    <n v="2"/>
    <n v="2"/>
    <x v="1"/>
    <x v="1"/>
    <x v="0"/>
    <n v="17835"/>
    <n v="17835"/>
    <n v="38379267"/>
    <n v="2151.9073170731708"/>
  </r>
  <r>
    <s v="D UNA VEZ SAS"/>
    <x v="0"/>
    <x v="0"/>
    <n v="2"/>
    <n v="2"/>
    <x v="1"/>
    <x v="1"/>
    <x v="1"/>
    <n v="117"/>
    <n v="234"/>
    <n v="451980"/>
    <n v="3863.0769230769229"/>
  </r>
  <r>
    <s v="D UNA VEZ SAS"/>
    <x v="0"/>
    <x v="0"/>
    <n v="2"/>
    <n v="2"/>
    <x v="1"/>
    <x v="1"/>
    <x v="2"/>
    <n v="45"/>
    <n v="135"/>
    <n v="281247"/>
    <n v="6249.9333333333334"/>
  </r>
  <r>
    <s v="D UNA VEZ SAS"/>
    <x v="0"/>
    <x v="0"/>
    <n v="2"/>
    <n v="2"/>
    <x v="1"/>
    <x v="1"/>
    <x v="3"/>
    <n v="26"/>
    <n v="104"/>
    <n v="219003"/>
    <n v="8423.1923076923085"/>
  </r>
  <r>
    <s v="D UNA VEZ SAS"/>
    <x v="0"/>
    <x v="0"/>
    <n v="2"/>
    <n v="2"/>
    <x v="1"/>
    <x v="1"/>
    <x v="4"/>
    <n v="1"/>
    <n v="5"/>
    <n v="8600"/>
    <n v="8600"/>
  </r>
  <r>
    <s v="D UNA VEZ SAS"/>
    <x v="0"/>
    <x v="0"/>
    <n v="2"/>
    <n v="2"/>
    <x v="1"/>
    <x v="2"/>
    <x v="0"/>
    <n v="12523"/>
    <n v="12523"/>
    <n v="77280009"/>
    <n v="6171.0459953685222"/>
  </r>
  <r>
    <s v="D UNA VEZ SAS"/>
    <x v="0"/>
    <x v="0"/>
    <n v="2"/>
    <n v="2"/>
    <x v="1"/>
    <x v="2"/>
    <x v="1"/>
    <n v="464"/>
    <n v="928"/>
    <n v="4269988"/>
    <n v="9202.560344827587"/>
  </r>
  <r>
    <s v="D UNA VEZ SAS"/>
    <x v="0"/>
    <x v="0"/>
    <n v="2"/>
    <n v="2"/>
    <x v="1"/>
    <x v="2"/>
    <x v="2"/>
    <n v="228"/>
    <n v="684"/>
    <n v="2647435"/>
    <n v="11611.557017543859"/>
  </r>
  <r>
    <s v="D UNA VEZ SAS"/>
    <x v="0"/>
    <x v="0"/>
    <n v="2"/>
    <n v="2"/>
    <x v="1"/>
    <x v="2"/>
    <x v="3"/>
    <n v="300"/>
    <n v="1200"/>
    <n v="4520704"/>
    <n v="15069.013333333334"/>
  </r>
  <r>
    <s v="D UNA VEZ SAS"/>
    <x v="0"/>
    <x v="0"/>
    <n v="2"/>
    <n v="2"/>
    <x v="1"/>
    <x v="2"/>
    <x v="4"/>
    <n v="69"/>
    <n v="345"/>
    <n v="1040562"/>
    <n v="15080.608695652174"/>
  </r>
  <r>
    <s v="D UNA VEZ SAS"/>
    <x v="0"/>
    <x v="0"/>
    <n v="2"/>
    <n v="3"/>
    <x v="1"/>
    <x v="1"/>
    <x v="0"/>
    <n v="14574"/>
    <n v="14574"/>
    <n v="32128252"/>
    <n v="2204.4910113901469"/>
  </r>
  <r>
    <s v="D UNA VEZ SAS"/>
    <x v="0"/>
    <x v="0"/>
    <n v="2"/>
    <n v="3"/>
    <x v="1"/>
    <x v="1"/>
    <x v="1"/>
    <n v="65"/>
    <n v="130"/>
    <n v="281757"/>
    <n v="4334.7230769230773"/>
  </r>
  <r>
    <s v="D UNA VEZ SAS"/>
    <x v="0"/>
    <x v="0"/>
    <n v="2"/>
    <n v="3"/>
    <x v="1"/>
    <x v="1"/>
    <x v="2"/>
    <n v="27"/>
    <n v="81"/>
    <n v="143031"/>
    <n v="5297.4444444444443"/>
  </r>
  <r>
    <s v="D UNA VEZ SAS"/>
    <x v="0"/>
    <x v="0"/>
    <n v="2"/>
    <n v="3"/>
    <x v="1"/>
    <x v="1"/>
    <x v="3"/>
    <n v="29"/>
    <n v="116"/>
    <n v="248784"/>
    <n v="8578.7586206896558"/>
  </r>
  <r>
    <s v="D UNA VEZ SAS"/>
    <x v="0"/>
    <x v="0"/>
    <n v="2"/>
    <n v="3"/>
    <x v="1"/>
    <x v="1"/>
    <x v="4"/>
    <n v="6"/>
    <n v="30"/>
    <n v="51389"/>
    <n v="8564.8333333333339"/>
  </r>
  <r>
    <s v="D UNA VEZ SAS"/>
    <x v="0"/>
    <x v="0"/>
    <n v="2"/>
    <n v="3"/>
    <x v="1"/>
    <x v="2"/>
    <x v="0"/>
    <n v="9983"/>
    <n v="9983"/>
    <n v="61149232"/>
    <n v="6125.3362716618249"/>
  </r>
  <r>
    <s v="D UNA VEZ SAS"/>
    <x v="0"/>
    <x v="0"/>
    <n v="2"/>
    <n v="3"/>
    <x v="1"/>
    <x v="2"/>
    <x v="1"/>
    <n v="337"/>
    <n v="674"/>
    <n v="3184125"/>
    <n v="9448.4421364985155"/>
  </r>
  <r>
    <s v="D UNA VEZ SAS"/>
    <x v="0"/>
    <x v="0"/>
    <n v="2"/>
    <n v="3"/>
    <x v="1"/>
    <x v="2"/>
    <x v="2"/>
    <n v="246"/>
    <n v="738"/>
    <n v="3032202"/>
    <n v="12326.024390243903"/>
  </r>
  <r>
    <s v="D UNA VEZ SAS"/>
    <x v="0"/>
    <x v="0"/>
    <n v="2"/>
    <n v="3"/>
    <x v="1"/>
    <x v="2"/>
    <x v="3"/>
    <n v="396"/>
    <n v="1584"/>
    <n v="5741568"/>
    <n v="14498.90909090909"/>
  </r>
  <r>
    <s v="D UNA VEZ SAS"/>
    <x v="0"/>
    <x v="0"/>
    <n v="2"/>
    <n v="3"/>
    <x v="1"/>
    <x v="2"/>
    <x v="4"/>
    <n v="62"/>
    <n v="310"/>
    <n v="973640"/>
    <n v="15703.870967741936"/>
  </r>
  <r>
    <s v="D UNA VEZ SAS"/>
    <x v="0"/>
    <x v="1"/>
    <n v="3"/>
    <n v="1"/>
    <x v="0"/>
    <x v="1"/>
    <x v="2"/>
    <n v="119"/>
    <n v="357"/>
    <n v="733207"/>
    <n v="6161.4033613445381"/>
  </r>
  <r>
    <s v="D UNA VEZ SAS"/>
    <x v="0"/>
    <x v="1"/>
    <n v="3"/>
    <n v="1"/>
    <x v="0"/>
    <x v="1"/>
    <x v="3"/>
    <n v="64"/>
    <n v="256"/>
    <n v="525069"/>
    <n v="8204.203125"/>
  </r>
  <r>
    <s v="D UNA VEZ SAS"/>
    <x v="0"/>
    <x v="1"/>
    <n v="3"/>
    <n v="1"/>
    <x v="0"/>
    <x v="1"/>
    <x v="4"/>
    <n v="50"/>
    <n v="250"/>
    <n v="360622"/>
    <n v="7212.44"/>
  </r>
  <r>
    <s v="D UNA VEZ SAS"/>
    <x v="0"/>
    <x v="1"/>
    <n v="3"/>
    <n v="1"/>
    <x v="0"/>
    <x v="2"/>
    <x v="0"/>
    <n v="12731"/>
    <n v="12731"/>
    <n v="90650980"/>
    <n v="7120.4917131411512"/>
  </r>
  <r>
    <s v="D UNA VEZ SAS"/>
    <x v="0"/>
    <x v="1"/>
    <n v="3"/>
    <n v="1"/>
    <x v="0"/>
    <x v="2"/>
    <x v="1"/>
    <n v="539"/>
    <n v="1078"/>
    <n v="5167867"/>
    <n v="9587.8794063079786"/>
  </r>
  <r>
    <s v="D UNA VEZ SAS"/>
    <x v="0"/>
    <x v="1"/>
    <n v="3"/>
    <n v="1"/>
    <x v="0"/>
    <x v="2"/>
    <x v="2"/>
    <n v="363"/>
    <n v="1089"/>
    <n v="4256992"/>
    <n v="11727.250688705235"/>
  </r>
  <r>
    <s v="D UNA VEZ SAS"/>
    <x v="0"/>
    <x v="1"/>
    <n v="3"/>
    <n v="1"/>
    <x v="0"/>
    <x v="2"/>
    <x v="3"/>
    <n v="343"/>
    <n v="1372"/>
    <n v="4956705"/>
    <n v="14451.034985422741"/>
  </r>
  <r>
    <s v="D UNA VEZ SAS"/>
    <x v="0"/>
    <x v="1"/>
    <n v="3"/>
    <n v="1"/>
    <x v="0"/>
    <x v="2"/>
    <x v="4"/>
    <n v="97"/>
    <n v="485"/>
    <n v="1573552"/>
    <n v="16222.185567010309"/>
  </r>
  <r>
    <s v="D UNA VEZ SAS"/>
    <x v="0"/>
    <x v="1"/>
    <n v="3"/>
    <n v="2"/>
    <x v="0"/>
    <x v="1"/>
    <x v="0"/>
    <n v="10963"/>
    <n v="10963"/>
    <n v="34667709"/>
    <n v="3162.2465565994708"/>
  </r>
  <r>
    <s v="D UNA VEZ SAS"/>
    <x v="0"/>
    <x v="1"/>
    <n v="3"/>
    <n v="2"/>
    <x v="0"/>
    <x v="1"/>
    <x v="1"/>
    <n v="187"/>
    <n v="374"/>
    <n v="860953"/>
    <n v="4604.0267379679144"/>
  </r>
  <r>
    <s v="D UNA VEZ SAS"/>
    <x v="0"/>
    <x v="1"/>
    <n v="3"/>
    <n v="2"/>
    <x v="0"/>
    <x v="1"/>
    <x v="2"/>
    <n v="148"/>
    <n v="444"/>
    <n v="848070"/>
    <n v="5730.2027027027025"/>
  </r>
  <r>
    <s v="D UNA VEZ SAS"/>
    <x v="0"/>
    <x v="1"/>
    <n v="3"/>
    <n v="2"/>
    <x v="0"/>
    <x v="1"/>
    <x v="3"/>
    <n v="41"/>
    <n v="164"/>
    <n v="319478"/>
    <n v="7792.1463414634145"/>
  </r>
  <r>
    <s v="D UNA VEZ SAS"/>
    <x v="0"/>
    <x v="1"/>
    <n v="3"/>
    <n v="2"/>
    <x v="0"/>
    <x v="1"/>
    <x v="4"/>
    <n v="22"/>
    <n v="110"/>
    <n v="194383"/>
    <n v="8835.5909090909099"/>
  </r>
  <r>
    <s v="D UNA VEZ SAS"/>
    <x v="0"/>
    <x v="1"/>
    <n v="3"/>
    <n v="2"/>
    <x v="0"/>
    <x v="2"/>
    <x v="0"/>
    <n v="13212"/>
    <n v="13212"/>
    <n v="96286598"/>
    <n v="7287.8139570087797"/>
  </r>
  <r>
    <s v="D UNA VEZ SAS"/>
    <x v="0"/>
    <x v="1"/>
    <n v="3"/>
    <n v="2"/>
    <x v="0"/>
    <x v="2"/>
    <x v="1"/>
    <n v="519"/>
    <n v="1038"/>
    <n v="4955715"/>
    <n v="9548.5838150289019"/>
  </r>
  <r>
    <s v="D UNA VEZ SAS"/>
    <x v="0"/>
    <x v="1"/>
    <n v="3"/>
    <n v="2"/>
    <x v="0"/>
    <x v="2"/>
    <x v="2"/>
    <n v="370"/>
    <n v="1110"/>
    <n v="4414439"/>
    <n v="11930.916216216216"/>
  </r>
  <r>
    <s v="D UNA VEZ SAS"/>
    <x v="0"/>
    <x v="1"/>
    <n v="3"/>
    <n v="2"/>
    <x v="0"/>
    <x v="2"/>
    <x v="3"/>
    <n v="382"/>
    <n v="1528"/>
    <n v="5502553"/>
    <n v="14404.589005235603"/>
  </r>
  <r>
    <s v="D UNA VEZ SAS"/>
    <x v="0"/>
    <x v="1"/>
    <n v="3"/>
    <n v="2"/>
    <x v="0"/>
    <x v="2"/>
    <x v="4"/>
    <n v="119"/>
    <n v="595"/>
    <n v="2172472"/>
    <n v="18256.067226890755"/>
  </r>
  <r>
    <s v="D UNA VEZ SAS"/>
    <x v="0"/>
    <x v="1"/>
    <n v="3"/>
    <n v="3"/>
    <x v="0"/>
    <x v="1"/>
    <x v="0"/>
    <n v="10750"/>
    <n v="10750"/>
    <n v="34724900"/>
    <n v="3230.2232558139535"/>
  </r>
  <r>
    <s v="D UNA VEZ SAS"/>
    <x v="0"/>
    <x v="1"/>
    <n v="3"/>
    <n v="3"/>
    <x v="0"/>
    <x v="1"/>
    <x v="1"/>
    <n v="165"/>
    <n v="330"/>
    <n v="846120"/>
    <n v="5128"/>
  </r>
  <r>
    <s v="D UNA VEZ SAS"/>
    <x v="0"/>
    <x v="1"/>
    <n v="3"/>
    <n v="3"/>
    <x v="0"/>
    <x v="1"/>
    <x v="2"/>
    <n v="58"/>
    <n v="174"/>
    <n v="374041"/>
    <n v="6448.9827586206893"/>
  </r>
  <r>
    <s v="D UNA VEZ SAS"/>
    <x v="0"/>
    <x v="1"/>
    <n v="3"/>
    <n v="3"/>
    <x v="0"/>
    <x v="1"/>
    <x v="3"/>
    <n v="32"/>
    <n v="128"/>
    <n v="259020"/>
    <n v="8094.375"/>
  </r>
  <r>
    <s v="D UNA VEZ SAS"/>
    <x v="0"/>
    <x v="1"/>
    <n v="3"/>
    <n v="3"/>
    <x v="0"/>
    <x v="1"/>
    <x v="4"/>
    <n v="23"/>
    <n v="115"/>
    <n v="177219"/>
    <n v="7705.173913043478"/>
  </r>
  <r>
    <s v="D UNA VEZ SAS"/>
    <x v="0"/>
    <x v="1"/>
    <n v="3"/>
    <n v="3"/>
    <x v="0"/>
    <x v="2"/>
    <x v="0"/>
    <n v="12456"/>
    <n v="12456"/>
    <n v="90811666"/>
    <n v="7290.5961785484906"/>
  </r>
  <r>
    <s v="D UNA VEZ SAS"/>
    <x v="0"/>
    <x v="1"/>
    <n v="3"/>
    <n v="3"/>
    <x v="0"/>
    <x v="2"/>
    <x v="1"/>
    <n v="492"/>
    <n v="984"/>
    <n v="4886779"/>
    <n v="9932.4776422764226"/>
  </r>
  <r>
    <s v="D UNA VEZ SAS"/>
    <x v="0"/>
    <x v="1"/>
    <n v="3"/>
    <n v="3"/>
    <x v="0"/>
    <x v="2"/>
    <x v="2"/>
    <n v="223"/>
    <n v="669"/>
    <n v="2693722"/>
    <n v="12079.470852017937"/>
  </r>
  <r>
    <s v="D UNA VEZ SAS"/>
    <x v="0"/>
    <x v="1"/>
    <n v="3"/>
    <n v="3"/>
    <x v="0"/>
    <x v="2"/>
    <x v="3"/>
    <n v="309"/>
    <n v="1236"/>
    <n v="4392762"/>
    <n v="14216.058252427185"/>
  </r>
  <r>
    <s v="D UNA VEZ SAS"/>
    <x v="0"/>
    <x v="1"/>
    <n v="3"/>
    <n v="3"/>
    <x v="0"/>
    <x v="2"/>
    <x v="4"/>
    <n v="89"/>
    <n v="445"/>
    <n v="1336566"/>
    <n v="15017.595505617977"/>
  </r>
  <r>
    <s v="D UNA VEZ SAS"/>
    <x v="0"/>
    <x v="1"/>
    <n v="3"/>
    <n v="1"/>
    <x v="0"/>
    <x v="1"/>
    <x v="0"/>
    <n v="10774"/>
    <n v="10774"/>
    <n v="34206536"/>
    <n v="3174.9151661407091"/>
  </r>
  <r>
    <s v="D UNA VEZ SAS"/>
    <x v="0"/>
    <x v="1"/>
    <n v="3"/>
    <n v="1"/>
    <x v="0"/>
    <x v="1"/>
    <x v="1"/>
    <n v="244"/>
    <n v="488"/>
    <n v="1057681"/>
    <n v="4334.7581967213118"/>
  </r>
  <r>
    <s v="D UNA VEZ SAS"/>
    <x v="0"/>
    <x v="1"/>
    <n v="3"/>
    <n v="1"/>
    <x v="1"/>
    <x v="1"/>
    <x v="0"/>
    <n v="12315"/>
    <n v="12315"/>
    <n v="18064406"/>
    <n v="1466.8620381648395"/>
  </r>
  <r>
    <s v="D UNA VEZ SAS"/>
    <x v="0"/>
    <x v="1"/>
    <n v="3"/>
    <n v="1"/>
    <x v="1"/>
    <x v="1"/>
    <x v="1"/>
    <n v="105"/>
    <n v="210"/>
    <n v="176400"/>
    <n v="1680"/>
  </r>
  <r>
    <s v="D UNA VEZ SAS"/>
    <x v="0"/>
    <x v="1"/>
    <n v="3"/>
    <n v="1"/>
    <x v="1"/>
    <x v="2"/>
    <x v="0"/>
    <n v="1333"/>
    <n v="1333"/>
    <n v="5699815"/>
    <n v="4275.9302325581393"/>
  </r>
  <r>
    <s v="D UNA VEZ SAS"/>
    <x v="0"/>
    <x v="1"/>
    <n v="3"/>
    <n v="1"/>
    <x v="1"/>
    <x v="2"/>
    <x v="1"/>
    <n v="2"/>
    <n v="4"/>
    <n v="9100"/>
    <n v="4550"/>
  </r>
  <r>
    <s v="D UNA VEZ SAS"/>
    <x v="0"/>
    <x v="1"/>
    <n v="3"/>
    <n v="1"/>
    <x v="1"/>
    <x v="2"/>
    <x v="3"/>
    <n v="1"/>
    <n v="4"/>
    <n v="5880"/>
    <n v="5880"/>
  </r>
  <r>
    <s v="D UNA VEZ SAS"/>
    <x v="0"/>
    <x v="1"/>
    <n v="3"/>
    <n v="1"/>
    <x v="1"/>
    <x v="2"/>
    <x v="4"/>
    <n v="3"/>
    <n v="15"/>
    <n v="17640"/>
    <n v="5880"/>
  </r>
  <r>
    <s v="D UNA VEZ SAS"/>
    <x v="0"/>
    <x v="1"/>
    <n v="3"/>
    <n v="2"/>
    <x v="1"/>
    <x v="1"/>
    <x v="0"/>
    <n v="31016"/>
    <n v="31016"/>
    <n v="25096002"/>
    <n v="809.13083569770436"/>
  </r>
  <r>
    <s v="D UNA VEZ SAS"/>
    <x v="0"/>
    <x v="1"/>
    <n v="3"/>
    <n v="2"/>
    <x v="1"/>
    <x v="2"/>
    <x v="0"/>
    <n v="820"/>
    <n v="820"/>
    <n v="4176268"/>
    <n v="5093.009756097561"/>
  </r>
  <r>
    <s v="D UNA VEZ SAS"/>
    <x v="0"/>
    <x v="1"/>
    <n v="3"/>
    <n v="2"/>
    <x v="1"/>
    <x v="2"/>
    <x v="2"/>
    <n v="3"/>
    <n v="9"/>
    <n v="17640"/>
    <n v="5880"/>
  </r>
  <r>
    <s v="D UNA VEZ SAS"/>
    <x v="0"/>
    <x v="1"/>
    <n v="3"/>
    <n v="2"/>
    <x v="1"/>
    <x v="2"/>
    <x v="4"/>
    <n v="1"/>
    <n v="5"/>
    <n v="5880"/>
    <n v="5880"/>
  </r>
  <r>
    <s v="D UNA VEZ SAS"/>
    <x v="0"/>
    <x v="1"/>
    <n v="3"/>
    <n v="3"/>
    <x v="1"/>
    <x v="1"/>
    <x v="0"/>
    <n v="6466"/>
    <n v="6466"/>
    <n v="10806929"/>
    <n v="1671.3468914321063"/>
  </r>
  <r>
    <s v="D UNA VEZ SAS"/>
    <x v="0"/>
    <x v="1"/>
    <n v="3"/>
    <n v="3"/>
    <x v="1"/>
    <x v="2"/>
    <x v="0"/>
    <n v="694"/>
    <n v="694"/>
    <n v="3260703"/>
    <n v="4698.4193083573491"/>
  </r>
  <r>
    <s v="D UNA VEZ SAS"/>
    <x v="0"/>
    <x v="2"/>
    <n v="4"/>
    <n v="3"/>
    <x v="1"/>
    <x v="2"/>
    <x v="0"/>
    <n v="3983"/>
    <n v="3983"/>
    <n v="9273619"/>
    <n v="2328.3000251067033"/>
  </r>
  <r>
    <s v="D UNA VEZ SAS"/>
    <x v="0"/>
    <x v="2"/>
    <n v="4"/>
    <n v="1"/>
    <x v="1"/>
    <x v="1"/>
    <x v="0"/>
    <n v="35892"/>
    <n v="35892"/>
    <n v="30698511"/>
    <n v="855.30232363757943"/>
  </r>
  <r>
    <s v="D UNA VEZ SAS"/>
    <x v="0"/>
    <x v="2"/>
    <n v="4"/>
    <n v="1"/>
    <x v="1"/>
    <x v="2"/>
    <x v="0"/>
    <n v="1930"/>
    <n v="1930"/>
    <n v="6749315"/>
    <n v="3497.0544041450776"/>
  </r>
  <r>
    <s v="D UNA VEZ SAS"/>
    <x v="0"/>
    <x v="2"/>
    <n v="4"/>
    <n v="2"/>
    <x v="1"/>
    <x v="1"/>
    <x v="0"/>
    <n v="6416"/>
    <n v="6416"/>
    <n v="10594300"/>
    <n v="1651.2312967581047"/>
  </r>
  <r>
    <s v="D UNA VEZ SAS"/>
    <x v="0"/>
    <x v="2"/>
    <n v="4"/>
    <n v="1"/>
    <x v="0"/>
    <x v="1"/>
    <x v="0"/>
    <n v="11748"/>
    <n v="11748"/>
    <n v="39748822"/>
    <n v="3383.454375212802"/>
  </r>
  <r>
    <s v="D UNA VEZ SAS"/>
    <x v="0"/>
    <x v="2"/>
    <n v="4"/>
    <n v="1"/>
    <x v="0"/>
    <x v="1"/>
    <x v="1"/>
    <n v="326"/>
    <n v="652"/>
    <n v="1240172"/>
    <n v="3804.2085889570553"/>
  </r>
  <r>
    <s v="D UNA VEZ SAS"/>
    <x v="0"/>
    <x v="2"/>
    <n v="4"/>
    <n v="1"/>
    <x v="0"/>
    <x v="1"/>
    <x v="2"/>
    <n v="45"/>
    <n v="135"/>
    <n v="213608"/>
    <n v="4746.8444444444449"/>
  </r>
  <r>
    <s v="D UNA VEZ SAS"/>
    <x v="0"/>
    <x v="2"/>
    <n v="4"/>
    <n v="1"/>
    <x v="0"/>
    <x v="1"/>
    <x v="3"/>
    <n v="39"/>
    <n v="156"/>
    <n v="308615"/>
    <n v="7913.2051282051279"/>
  </r>
  <r>
    <s v="D UNA VEZ SAS"/>
    <x v="0"/>
    <x v="2"/>
    <n v="4"/>
    <n v="1"/>
    <x v="0"/>
    <x v="1"/>
    <x v="4"/>
    <n v="13"/>
    <n v="65"/>
    <n v="101110"/>
    <n v="7777.6923076923076"/>
  </r>
  <r>
    <s v="D UNA VEZ SAS"/>
    <x v="0"/>
    <x v="2"/>
    <n v="4"/>
    <n v="1"/>
    <x v="0"/>
    <x v="2"/>
    <x v="0"/>
    <n v="13867"/>
    <n v="13867"/>
    <n v="103392669"/>
    <n v="7456.0228600274031"/>
  </r>
  <r>
    <s v="D UNA VEZ SAS"/>
    <x v="0"/>
    <x v="2"/>
    <n v="4"/>
    <n v="1"/>
    <x v="0"/>
    <x v="2"/>
    <x v="1"/>
    <n v="589"/>
    <n v="1178"/>
    <n v="5010949"/>
    <n v="8507.5534804753825"/>
  </r>
  <r>
    <s v="D UNA VEZ SAS"/>
    <x v="0"/>
    <x v="2"/>
    <n v="4"/>
    <n v="1"/>
    <x v="0"/>
    <x v="2"/>
    <x v="2"/>
    <n v="207"/>
    <n v="621"/>
    <n v="2460027"/>
    <n v="11884.188405797102"/>
  </r>
  <r>
    <s v="D UNA VEZ SAS"/>
    <x v="0"/>
    <x v="2"/>
    <n v="4"/>
    <n v="1"/>
    <x v="0"/>
    <x v="2"/>
    <x v="3"/>
    <n v="310"/>
    <n v="1240"/>
    <n v="4431478"/>
    <n v="14295.090322580645"/>
  </r>
  <r>
    <s v="D UNA VEZ SAS"/>
    <x v="0"/>
    <x v="2"/>
    <n v="4"/>
    <n v="1"/>
    <x v="0"/>
    <x v="2"/>
    <x v="4"/>
    <n v="87"/>
    <n v="435"/>
    <n v="1307412"/>
    <n v="15027.724137931034"/>
  </r>
  <r>
    <s v="D UNA VEZ SAS"/>
    <x v="0"/>
    <x v="2"/>
    <n v="4"/>
    <n v="2"/>
    <x v="0"/>
    <x v="1"/>
    <x v="0"/>
    <n v="11676"/>
    <n v="11676"/>
    <n v="38818895"/>
    <n v="3324.6741178485781"/>
  </r>
  <r>
    <s v="D UNA VEZ SAS"/>
    <x v="0"/>
    <x v="2"/>
    <n v="4"/>
    <n v="2"/>
    <x v="0"/>
    <x v="1"/>
    <x v="1"/>
    <n v="255"/>
    <n v="510"/>
    <n v="891544"/>
    <n v="3496.2509803921571"/>
  </r>
  <r>
    <s v="D UNA VEZ SAS"/>
    <x v="0"/>
    <x v="2"/>
    <n v="4"/>
    <n v="2"/>
    <x v="0"/>
    <x v="1"/>
    <x v="2"/>
    <n v="52"/>
    <n v="156"/>
    <n v="259428"/>
    <n v="4989"/>
  </r>
  <r>
    <s v="D UNA VEZ SAS"/>
    <x v="0"/>
    <x v="2"/>
    <n v="4"/>
    <n v="2"/>
    <x v="0"/>
    <x v="1"/>
    <x v="3"/>
    <n v="64"/>
    <n v="256"/>
    <n v="512820"/>
    <n v="8012.8125"/>
  </r>
  <r>
    <s v="D UNA VEZ SAS"/>
    <x v="0"/>
    <x v="2"/>
    <n v="4"/>
    <n v="2"/>
    <x v="0"/>
    <x v="1"/>
    <x v="4"/>
    <n v="12"/>
    <n v="60"/>
    <n v="129424"/>
    <n v="10785.333333333334"/>
  </r>
  <r>
    <s v="D UNA VEZ SAS"/>
    <x v="0"/>
    <x v="2"/>
    <n v="4"/>
    <n v="2"/>
    <x v="0"/>
    <x v="2"/>
    <x v="0"/>
    <n v="12188"/>
    <n v="12188"/>
    <n v="93726862"/>
    <n v="7690.0936987200521"/>
  </r>
  <r>
    <s v="D UNA VEZ SAS"/>
    <x v="0"/>
    <x v="2"/>
    <n v="4"/>
    <n v="2"/>
    <x v="0"/>
    <x v="2"/>
    <x v="1"/>
    <n v="679"/>
    <n v="1358"/>
    <n v="5746669"/>
    <n v="8463.4300441826217"/>
  </r>
  <r>
    <s v="D UNA VEZ SAS"/>
    <x v="0"/>
    <x v="2"/>
    <n v="4"/>
    <n v="2"/>
    <x v="0"/>
    <x v="2"/>
    <x v="2"/>
    <n v="229"/>
    <n v="687"/>
    <n v="2603267"/>
    <n v="11367.978165938865"/>
  </r>
  <r>
    <s v="D UNA VEZ SAS"/>
    <x v="0"/>
    <x v="2"/>
    <n v="4"/>
    <n v="2"/>
    <x v="0"/>
    <x v="2"/>
    <x v="3"/>
    <n v="504"/>
    <n v="2016"/>
    <n v="7255156"/>
    <n v="14395.150793650793"/>
  </r>
  <r>
    <s v="D UNA VEZ SAS"/>
    <x v="0"/>
    <x v="2"/>
    <n v="4"/>
    <n v="2"/>
    <x v="0"/>
    <x v="2"/>
    <x v="4"/>
    <n v="103"/>
    <n v="515"/>
    <n v="1636402"/>
    <n v="15887.398058252427"/>
  </r>
  <r>
    <s v="D UNA VEZ SAS"/>
    <x v="0"/>
    <x v="2"/>
    <n v="4"/>
    <n v="3"/>
    <x v="0"/>
    <x v="1"/>
    <x v="0"/>
    <n v="14414"/>
    <n v="14414"/>
    <n v="46769517"/>
    <n v="3244.7285278201748"/>
  </r>
  <r>
    <s v="D UNA VEZ SAS"/>
    <x v="0"/>
    <x v="2"/>
    <n v="4"/>
    <n v="3"/>
    <x v="0"/>
    <x v="1"/>
    <x v="1"/>
    <n v="628"/>
    <n v="1256"/>
    <n v="2214959"/>
    <n v="3527.0047770700635"/>
  </r>
  <r>
    <s v="D UNA VEZ SAS"/>
    <x v="0"/>
    <x v="2"/>
    <n v="4"/>
    <n v="3"/>
    <x v="0"/>
    <x v="1"/>
    <x v="2"/>
    <n v="215"/>
    <n v="645"/>
    <n v="1049633"/>
    <n v="4882.013953488372"/>
  </r>
  <r>
    <s v="D UNA VEZ SAS"/>
    <x v="0"/>
    <x v="2"/>
    <n v="4"/>
    <n v="3"/>
    <x v="0"/>
    <x v="1"/>
    <x v="3"/>
    <n v="58"/>
    <n v="232"/>
    <n v="380157"/>
    <n v="6554.4310344827591"/>
  </r>
  <r>
    <s v="D UNA VEZ SAS"/>
    <x v="0"/>
    <x v="2"/>
    <n v="4"/>
    <n v="3"/>
    <x v="0"/>
    <x v="1"/>
    <x v="4"/>
    <n v="41"/>
    <n v="205"/>
    <n v="294987"/>
    <n v="7194.8048780487807"/>
  </r>
  <r>
    <s v="D UNA VEZ SAS"/>
    <x v="0"/>
    <x v="2"/>
    <n v="4"/>
    <n v="3"/>
    <x v="0"/>
    <x v="2"/>
    <x v="0"/>
    <n v="15294"/>
    <n v="15294"/>
    <n v="119114293"/>
    <n v="7788.3021446318817"/>
  </r>
  <r>
    <s v="D UNA VEZ SAS"/>
    <x v="0"/>
    <x v="2"/>
    <n v="4"/>
    <n v="3"/>
    <x v="0"/>
    <x v="2"/>
    <x v="1"/>
    <n v="751"/>
    <n v="1502"/>
    <n v="6418985"/>
    <n v="8547.25033288948"/>
  </r>
  <r>
    <s v="D UNA VEZ SAS"/>
    <x v="0"/>
    <x v="2"/>
    <n v="4"/>
    <n v="3"/>
    <x v="0"/>
    <x v="2"/>
    <x v="2"/>
    <n v="280"/>
    <n v="840"/>
    <n v="3183056"/>
    <n v="11368.057142857142"/>
  </r>
  <r>
    <s v="D UNA VEZ SAS"/>
    <x v="0"/>
    <x v="2"/>
    <n v="4"/>
    <n v="3"/>
    <x v="0"/>
    <x v="2"/>
    <x v="3"/>
    <n v="394"/>
    <n v="1576"/>
    <n v="5590772"/>
    <n v="14189.776649746193"/>
  </r>
  <r>
    <s v="D UNA VEZ SAS"/>
    <x v="0"/>
    <x v="2"/>
    <n v="4"/>
    <n v="3"/>
    <x v="0"/>
    <x v="2"/>
    <x v="4"/>
    <n v="107"/>
    <n v="535"/>
    <n v="1773985"/>
    <n v="16579.299065420561"/>
  </r>
  <r>
    <s v="D UNA VEZ SAS"/>
    <x v="0"/>
    <x v="2"/>
    <n v="4"/>
    <n v="2"/>
    <x v="1"/>
    <x v="1"/>
    <x v="3"/>
    <n v="2"/>
    <n v="8"/>
    <n v="4000"/>
    <n v="2000"/>
  </r>
  <r>
    <s v="D UNA VEZ SAS"/>
    <x v="0"/>
    <x v="2"/>
    <n v="4"/>
    <n v="2"/>
    <x v="1"/>
    <x v="2"/>
    <x v="0"/>
    <n v="645"/>
    <n v="645"/>
    <n v="2724780"/>
    <n v="4224.4651162790697"/>
  </r>
  <r>
    <s v="D UNA VEZ SAS"/>
    <x v="0"/>
    <x v="2"/>
    <n v="4"/>
    <n v="3"/>
    <x v="1"/>
    <x v="1"/>
    <x v="0"/>
    <n v="11447"/>
    <n v="11447"/>
    <n v="16816310"/>
    <n v="1469.0582685419761"/>
  </r>
  <r>
    <s v="DATACURRIER LTDA"/>
    <x v="0"/>
    <x v="0"/>
    <n v="2"/>
    <n v="2"/>
    <x v="1"/>
    <x v="1"/>
    <x v="0"/>
    <n v="1477179"/>
    <n v="73858.95"/>
    <n v="834245563.03999996"/>
    <n v="564.75590503249771"/>
  </r>
  <r>
    <s v="DATACURRIER LTDA"/>
    <x v="0"/>
    <x v="0"/>
    <n v="2"/>
    <n v="2"/>
    <x v="1"/>
    <x v="2"/>
    <x v="0"/>
    <n v="1886051"/>
    <n v="94302.55"/>
    <n v="1103780582.8900001"/>
    <n v="585.23368821415761"/>
  </r>
  <r>
    <s v="DATACURRIER LTDA"/>
    <x v="0"/>
    <x v="0"/>
    <n v="2"/>
    <n v="3"/>
    <x v="1"/>
    <x v="1"/>
    <x v="0"/>
    <n v="1430479"/>
    <n v="71523.95"/>
    <n v="808816756.67999995"/>
    <n v="565.41672871814262"/>
  </r>
  <r>
    <s v="DATACURRIER LTDA"/>
    <x v="0"/>
    <x v="0"/>
    <n v="2"/>
    <n v="3"/>
    <x v="1"/>
    <x v="2"/>
    <x v="0"/>
    <n v="2053148"/>
    <n v="102657.4"/>
    <n v="1205041016.97"/>
    <n v="586.92360071948053"/>
  </r>
  <r>
    <s v="DATACURRIER LTDA"/>
    <x v="0"/>
    <x v="0"/>
    <n v="2"/>
    <n v="1"/>
    <x v="1"/>
    <x v="1"/>
    <x v="0"/>
    <n v="1633161"/>
    <n v="81658.05"/>
    <n v="923186305.22000003"/>
    <n v="565.27574759622598"/>
  </r>
  <r>
    <s v="DATACURRIER LTDA"/>
    <x v="0"/>
    <x v="0"/>
    <n v="2"/>
    <n v="1"/>
    <x v="1"/>
    <x v="2"/>
    <x v="0"/>
    <n v="2402107"/>
    <n v="120105.35"/>
    <n v="1397779619.3599999"/>
    <n v="581.89731738011665"/>
  </r>
  <r>
    <s v="DATACURRIER LTDA"/>
    <x v="0"/>
    <x v="1"/>
    <n v="3"/>
    <n v="3"/>
    <x v="1"/>
    <x v="1"/>
    <x v="0"/>
    <n v="1374500"/>
    <n v="68725"/>
    <n v="778651908.62"/>
    <n v="566.49829655874862"/>
  </r>
  <r>
    <s v="DATACURRIER LTDA"/>
    <x v="0"/>
    <x v="1"/>
    <n v="3"/>
    <n v="3"/>
    <x v="1"/>
    <x v="2"/>
    <x v="0"/>
    <n v="1822192"/>
    <n v="91109.6"/>
    <n v="1069702376.76"/>
    <n v="587.04152842291046"/>
  </r>
  <r>
    <s v="DATACURRIER LTDA"/>
    <x v="0"/>
    <x v="1"/>
    <n v="3"/>
    <n v="1"/>
    <x v="1"/>
    <x v="1"/>
    <x v="0"/>
    <n v="1467025"/>
    <n v="73351.25"/>
    <n v="829933518.72000003"/>
    <n v="565.72554572689626"/>
  </r>
  <r>
    <s v="DATACURRIER LTDA"/>
    <x v="0"/>
    <x v="1"/>
    <n v="3"/>
    <n v="1"/>
    <x v="1"/>
    <x v="2"/>
    <x v="0"/>
    <n v="2149690"/>
    <n v="107484.5"/>
    <n v="1256101218.23"/>
    <n v="584.31737517037345"/>
  </r>
  <r>
    <s v="DATACURRIER LTDA"/>
    <x v="0"/>
    <x v="1"/>
    <n v="3"/>
    <n v="2"/>
    <x v="1"/>
    <x v="1"/>
    <x v="0"/>
    <n v="1357292"/>
    <n v="67864.600000000006"/>
    <n v="769441600.58000004"/>
    <n v="566.89467010783244"/>
  </r>
  <r>
    <s v="DATACURRIER LTDA"/>
    <x v="0"/>
    <x v="1"/>
    <n v="3"/>
    <n v="2"/>
    <x v="1"/>
    <x v="2"/>
    <x v="0"/>
    <n v="1848403"/>
    <n v="92420.15"/>
    <n v="1092122387.6199999"/>
    <n v="590.84646996353058"/>
  </r>
  <r>
    <s v="DATACURRIER LTDA"/>
    <x v="0"/>
    <x v="2"/>
    <n v="4"/>
    <n v="3"/>
    <x v="1"/>
    <x v="1"/>
    <x v="0"/>
    <n v="1300172"/>
    <n v="65008.6"/>
    <n v="744851636"/>
    <n v="572.88699956621122"/>
  </r>
  <r>
    <s v="DATACURRIER LTDA"/>
    <x v="0"/>
    <x v="2"/>
    <n v="4"/>
    <n v="3"/>
    <x v="1"/>
    <x v="2"/>
    <x v="0"/>
    <n v="1865569"/>
    <n v="93278.45"/>
    <n v="1170027055"/>
    <n v="627.16900581002369"/>
  </r>
  <r>
    <s v="DATACURRIER LTDA"/>
    <x v="0"/>
    <x v="2"/>
    <n v="4"/>
    <n v="1"/>
    <x v="1"/>
    <x v="1"/>
    <x v="0"/>
    <n v="1404061"/>
    <n v="70203.05"/>
    <n v="821382438"/>
    <n v="585.00480962009487"/>
  </r>
  <r>
    <s v="DATACURRIER LTDA"/>
    <x v="0"/>
    <x v="2"/>
    <n v="4"/>
    <n v="1"/>
    <x v="1"/>
    <x v="2"/>
    <x v="0"/>
    <n v="1992501"/>
    <n v="99625.05"/>
    <n v="1224510621"/>
    <n v="614.55960172667415"/>
  </r>
  <r>
    <s v="DATACURRIER LTDA"/>
    <x v="0"/>
    <x v="2"/>
    <n v="4"/>
    <n v="2"/>
    <x v="1"/>
    <x v="1"/>
    <x v="0"/>
    <n v="1407408"/>
    <n v="70370.399999999994"/>
    <n v="801429694"/>
    <n v="569.43664807930611"/>
  </r>
  <r>
    <s v="DATACURRIER LTDA"/>
    <x v="0"/>
    <x v="2"/>
    <n v="4"/>
    <n v="2"/>
    <x v="1"/>
    <x v="2"/>
    <x v="0"/>
    <n v="1998598"/>
    <n v="99929.9"/>
    <n v="1207601543"/>
    <n v="604.2243327572628"/>
  </r>
  <r>
    <s v="DELIVERY COLOMBIA S.A."/>
    <x v="0"/>
    <x v="0"/>
    <n v="2"/>
    <n v="1"/>
    <x v="1"/>
    <x v="1"/>
    <x v="0"/>
    <n v="46571"/>
    <n v="4657"/>
    <n v="94898243"/>
    <n v="2037.7110862983402"/>
  </r>
  <r>
    <s v="DELIVERY COLOMBIA S.A."/>
    <x v="0"/>
    <x v="0"/>
    <n v="2"/>
    <n v="1"/>
    <x v="1"/>
    <x v="2"/>
    <x v="0"/>
    <n v="8943"/>
    <n v="894"/>
    <n v="28705707"/>
    <n v="3209.8520630660851"/>
  </r>
  <r>
    <s v="DELIVERY COLOMBIA S.A."/>
    <x v="0"/>
    <x v="0"/>
    <n v="2"/>
    <n v="2"/>
    <x v="1"/>
    <x v="1"/>
    <x v="0"/>
    <n v="42068"/>
    <n v="4207"/>
    <n v="45924655"/>
    <n v="1091.6766901207568"/>
  </r>
  <r>
    <s v="DELIVERY COLOMBIA S.A."/>
    <x v="0"/>
    <x v="0"/>
    <n v="2"/>
    <n v="2"/>
    <x v="1"/>
    <x v="2"/>
    <x v="0"/>
    <n v="10991"/>
    <n v="1099"/>
    <n v="26046445"/>
    <n v="2369.7975616413428"/>
  </r>
  <r>
    <s v="DELIVERY COLOMBIA S.A."/>
    <x v="0"/>
    <x v="0"/>
    <n v="2"/>
    <n v="3"/>
    <x v="1"/>
    <x v="1"/>
    <x v="0"/>
    <n v="18189"/>
    <n v="1819"/>
    <n v="30961371"/>
    <n v="1702.2030348012536"/>
  </r>
  <r>
    <s v="DELIVERY COLOMBIA S.A."/>
    <x v="0"/>
    <x v="0"/>
    <n v="2"/>
    <n v="3"/>
    <x v="1"/>
    <x v="2"/>
    <x v="0"/>
    <n v="5258"/>
    <n v="526"/>
    <n v="14305118"/>
    <n v="2720.6386458729553"/>
  </r>
  <r>
    <s v="DELIVERY COLOMBIA S.A."/>
    <x v="0"/>
    <x v="1"/>
    <n v="3"/>
    <n v="2"/>
    <x v="1"/>
    <x v="2"/>
    <x v="0"/>
    <n v="10991"/>
    <n v="1099"/>
    <n v="26046445"/>
    <n v="2369.7975616413428"/>
  </r>
  <r>
    <s v="DELIVERY COLOMBIA S.A."/>
    <x v="0"/>
    <x v="1"/>
    <n v="3"/>
    <n v="3"/>
    <x v="1"/>
    <x v="1"/>
    <x v="0"/>
    <n v="20282"/>
    <n v="2028"/>
    <n v="30961371"/>
    <n v="1526.5442757124545"/>
  </r>
  <r>
    <s v="DELIVERY COLOMBIA S.A."/>
    <x v="0"/>
    <x v="1"/>
    <n v="3"/>
    <n v="3"/>
    <x v="1"/>
    <x v="2"/>
    <x v="0"/>
    <n v="5005"/>
    <n v="501"/>
    <n v="17811882"/>
    <n v="3558.8175824175823"/>
  </r>
  <r>
    <s v="DELIVERY COLOMBIA S.A."/>
    <x v="0"/>
    <x v="1"/>
    <n v="3"/>
    <n v="1"/>
    <x v="1"/>
    <x v="1"/>
    <x v="0"/>
    <n v="19566"/>
    <n v="1957"/>
    <n v="23945852"/>
    <n v="1223.8501482162935"/>
  </r>
  <r>
    <s v="DELIVERY COLOMBIA S.A."/>
    <x v="0"/>
    <x v="1"/>
    <n v="3"/>
    <n v="1"/>
    <x v="1"/>
    <x v="2"/>
    <x v="0"/>
    <n v="2730"/>
    <n v="273"/>
    <n v="10582917"/>
    <n v="3876.5263736263737"/>
  </r>
  <r>
    <s v="DELIVERY COLOMBIA S.A."/>
    <x v="0"/>
    <x v="1"/>
    <n v="3"/>
    <n v="2"/>
    <x v="1"/>
    <x v="1"/>
    <x v="0"/>
    <n v="21558"/>
    <n v="2156"/>
    <n v="25022058"/>
    <n v="1160.6854995825215"/>
  </r>
  <r>
    <s v="DELIVERY COLOMBIA S.A."/>
    <x v="0"/>
    <x v="2"/>
    <n v="4"/>
    <n v="1"/>
    <x v="1"/>
    <x v="2"/>
    <x v="0"/>
    <n v="9775"/>
    <n v="978"/>
    <n v="32114227"/>
    <n v="3285.3429156010229"/>
  </r>
  <r>
    <s v="DELIVERY COLOMBIA S.A."/>
    <x v="0"/>
    <x v="2"/>
    <n v="4"/>
    <n v="1"/>
    <x v="1"/>
    <x v="1"/>
    <x v="0"/>
    <n v="35898"/>
    <n v="3590"/>
    <n v="41727812"/>
    <n v="1162.3993537244414"/>
  </r>
  <r>
    <s v="DELIVERY COLOMBIA S.A."/>
    <x v="0"/>
    <x v="2"/>
    <n v="4"/>
    <n v="3"/>
    <x v="1"/>
    <x v="2"/>
    <x v="0"/>
    <n v="10853"/>
    <n v="1085"/>
    <n v="38291340"/>
    <n v="3528.1802266654381"/>
  </r>
  <r>
    <s v="DELIVERY COLOMBIA S.A."/>
    <x v="0"/>
    <x v="2"/>
    <n v="4"/>
    <n v="3"/>
    <x v="1"/>
    <x v="1"/>
    <x v="0"/>
    <n v="227994"/>
    <n v="22799"/>
    <n v="161149404"/>
    <n v="706.81423195347247"/>
  </r>
  <r>
    <s v="DELIVERY COLOMBIA S.A."/>
    <x v="0"/>
    <x v="2"/>
    <n v="4"/>
    <n v="2"/>
    <x v="1"/>
    <x v="2"/>
    <x v="0"/>
    <n v="4096"/>
    <n v="410"/>
    <n v="12405645"/>
    <n v="3028.721923828125"/>
  </r>
  <r>
    <s v="DELIVERY COLOMBIA S.A."/>
    <x v="0"/>
    <x v="2"/>
    <n v="4"/>
    <n v="2"/>
    <x v="1"/>
    <x v="1"/>
    <x v="0"/>
    <n v="219047"/>
    <n v="21905"/>
    <n v="143554954"/>
    <n v="655.36142471706989"/>
  </r>
  <r>
    <s v="DELTEC S.A."/>
    <x v="0"/>
    <x v="0"/>
    <n v="2"/>
    <n v="2"/>
    <x v="1"/>
    <x v="1"/>
    <x v="0"/>
    <n v="509930"/>
    <n v="200"/>
    <n v="287775383"/>
    <n v="564.34291569431093"/>
  </r>
  <r>
    <s v="DELTEC S.A."/>
    <x v="0"/>
    <x v="0"/>
    <n v="2"/>
    <n v="3"/>
    <x v="1"/>
    <x v="1"/>
    <x v="0"/>
    <n v="527590"/>
    <n v="210"/>
    <n v="297740063"/>
    <n v="564.33985291609019"/>
  </r>
  <r>
    <s v="DELTEC S.A."/>
    <x v="0"/>
    <x v="0"/>
    <n v="2"/>
    <n v="1"/>
    <x v="1"/>
    <x v="1"/>
    <x v="0"/>
    <n v="644480"/>
    <n v="260"/>
    <n v="363706265"/>
    <n v="564.34065448113211"/>
  </r>
  <r>
    <s v="DELTEC S.A."/>
    <x v="0"/>
    <x v="1"/>
    <n v="3"/>
    <n v="1"/>
    <x v="1"/>
    <x v="1"/>
    <x v="0"/>
    <n v="372597.42"/>
    <n v="372.6"/>
    <n v="219557700"/>
    <n v="589.2625343460511"/>
  </r>
  <r>
    <s v="DELTEC S.A."/>
    <x v="0"/>
    <x v="1"/>
    <n v="3"/>
    <n v="3"/>
    <x v="1"/>
    <x v="1"/>
    <x v="0"/>
    <n v="354748"/>
    <n v="354.75"/>
    <n v="207511153"/>
    <n v="584.95369388974711"/>
  </r>
  <r>
    <s v="DELTEC S.A."/>
    <x v="0"/>
    <x v="1"/>
    <n v="3"/>
    <n v="2"/>
    <x v="1"/>
    <x v="1"/>
    <x v="0"/>
    <n v="376789"/>
    <n v="376.79"/>
    <n v="222320253"/>
    <n v="590.03912800002126"/>
  </r>
  <r>
    <s v="DELTEC S.A."/>
    <x v="0"/>
    <x v="2"/>
    <n v="4"/>
    <n v="3"/>
    <x v="1"/>
    <x v="1"/>
    <x v="0"/>
    <n v="295710.81"/>
    <n v="295.70999999999998"/>
    <n v="166881438"/>
    <n v="564.33999825708099"/>
  </r>
  <r>
    <s v="DELTEC S.A."/>
    <x v="0"/>
    <x v="2"/>
    <n v="4"/>
    <n v="2"/>
    <x v="1"/>
    <x v="1"/>
    <x v="0"/>
    <n v="307052.63"/>
    <n v="307.05"/>
    <n v="173282083"/>
    <n v="564.34000581594103"/>
  </r>
  <r>
    <s v="DELTEC S.A."/>
    <x v="0"/>
    <x v="2"/>
    <n v="4"/>
    <n v="1"/>
    <x v="1"/>
    <x v="1"/>
    <x v="0"/>
    <n v="306322.63"/>
    <n v="306.32"/>
    <n v="172870115"/>
    <n v="564.34000648270751"/>
  </r>
  <r>
    <s v="DHL EXPRESS COLOMBIA LTDA"/>
    <x v="0"/>
    <x v="0"/>
    <n v="2"/>
    <n v="1"/>
    <x v="1"/>
    <x v="0"/>
    <x v="4"/>
    <n v="6"/>
    <n v="27.5"/>
    <n v="1519537.7"/>
    <n v="253256.28333333333"/>
  </r>
  <r>
    <s v="DHL EXPRESS COLOMBIA LTDA"/>
    <x v="0"/>
    <x v="0"/>
    <n v="2"/>
    <n v="2"/>
    <x v="1"/>
    <x v="0"/>
    <x v="0"/>
    <n v="53"/>
    <n v="32.950000000000003"/>
    <n v="3313413.61"/>
    <n v="62517.237924528301"/>
  </r>
  <r>
    <s v="DHL EXPRESS COLOMBIA LTDA"/>
    <x v="0"/>
    <x v="0"/>
    <n v="2"/>
    <n v="2"/>
    <x v="1"/>
    <x v="0"/>
    <x v="1"/>
    <n v="36"/>
    <n v="50.25"/>
    <n v="7394057.9000000004"/>
    <n v="205390.49722222224"/>
  </r>
  <r>
    <s v="DHL EXPRESS COLOMBIA LTDA"/>
    <x v="0"/>
    <x v="0"/>
    <n v="2"/>
    <n v="2"/>
    <x v="1"/>
    <x v="0"/>
    <x v="2"/>
    <n v="24"/>
    <n v="63.05"/>
    <n v="5371398.4699999997"/>
    <n v="223808.26958333331"/>
  </r>
  <r>
    <s v="DHL EXPRESS COLOMBIA LTDA"/>
    <x v="0"/>
    <x v="0"/>
    <n v="2"/>
    <n v="2"/>
    <x v="1"/>
    <x v="0"/>
    <x v="3"/>
    <n v="18"/>
    <n v="67.11"/>
    <n v="7673733.0199999996"/>
    <n v="426318.50111111108"/>
  </r>
  <r>
    <s v="DHL EXPRESS COLOMBIA LTDA"/>
    <x v="0"/>
    <x v="0"/>
    <n v="2"/>
    <n v="2"/>
    <x v="1"/>
    <x v="0"/>
    <x v="4"/>
    <n v="2"/>
    <n v="9"/>
    <n v="617560.9"/>
    <n v="308780.45"/>
  </r>
  <r>
    <s v="DHL EXPRESS COLOMBIA LTDA"/>
    <x v="0"/>
    <x v="0"/>
    <n v="2"/>
    <n v="3"/>
    <x v="1"/>
    <x v="0"/>
    <x v="0"/>
    <n v="63"/>
    <n v="47.42"/>
    <n v="5733913.0800000001"/>
    <n v="91014.493333333332"/>
  </r>
  <r>
    <s v="DHL EXPRESS COLOMBIA LTDA"/>
    <x v="0"/>
    <x v="0"/>
    <n v="2"/>
    <n v="3"/>
    <x v="1"/>
    <x v="0"/>
    <x v="1"/>
    <n v="29"/>
    <n v="41.13"/>
    <n v="5094201.3499999996"/>
    <n v="175662.11551724136"/>
  </r>
  <r>
    <s v="DHL EXPRESS COLOMBIA LTDA"/>
    <x v="0"/>
    <x v="0"/>
    <n v="2"/>
    <n v="3"/>
    <x v="1"/>
    <x v="0"/>
    <x v="2"/>
    <n v="10"/>
    <n v="25.13"/>
    <n v="3151092.8"/>
    <n v="315109.27999999997"/>
  </r>
  <r>
    <s v="DHL EXPRESS COLOMBIA LTDA"/>
    <x v="0"/>
    <x v="0"/>
    <n v="2"/>
    <n v="3"/>
    <x v="1"/>
    <x v="0"/>
    <x v="3"/>
    <n v="24"/>
    <n v="83.69"/>
    <n v="6467134.8600000003"/>
    <n v="269463.95250000001"/>
  </r>
  <r>
    <s v="DHL EXPRESS COLOMBIA LTDA"/>
    <x v="0"/>
    <x v="0"/>
    <n v="2"/>
    <n v="3"/>
    <x v="1"/>
    <x v="0"/>
    <x v="4"/>
    <n v="5"/>
    <n v="21.67"/>
    <n v="1815596.5"/>
    <n v="363119.3"/>
  </r>
  <r>
    <s v="DHL EXPRESS COLOMBIA LTDA"/>
    <x v="0"/>
    <x v="0"/>
    <n v="2"/>
    <n v="3"/>
    <x v="0"/>
    <x v="1"/>
    <x v="3"/>
    <n v="89"/>
    <n v="317.39999999999998"/>
    <n v="1394577.97"/>
    <n v="15669.415393258427"/>
  </r>
  <r>
    <s v="DHL EXPRESS COLOMBIA LTDA"/>
    <x v="0"/>
    <x v="0"/>
    <n v="2"/>
    <n v="3"/>
    <x v="0"/>
    <x v="2"/>
    <x v="3"/>
    <n v="843"/>
    <n v="3041.7"/>
    <n v="17568000.579999998"/>
    <n v="20839.858339264531"/>
  </r>
  <r>
    <s v="DHL EXPRESS COLOMBIA LTDA"/>
    <x v="0"/>
    <x v="0"/>
    <n v="2"/>
    <n v="3"/>
    <x v="0"/>
    <x v="0"/>
    <x v="3"/>
    <n v="801"/>
    <n v="2827"/>
    <n v="169375675.34"/>
    <n v="211455.27508114857"/>
  </r>
  <r>
    <s v="DHL EXPRESS COLOMBIA LTDA"/>
    <x v="0"/>
    <x v="0"/>
    <n v="2"/>
    <n v="3"/>
    <x v="0"/>
    <x v="3"/>
    <x v="3"/>
    <n v="908"/>
    <n v="3312.28"/>
    <n v="221507763.38999999"/>
    <n v="243951.2812665198"/>
  </r>
  <r>
    <s v="DHL EXPRESS COLOMBIA LTDA"/>
    <x v="0"/>
    <x v="0"/>
    <n v="2"/>
    <n v="3"/>
    <x v="0"/>
    <x v="1"/>
    <x v="4"/>
    <n v="88"/>
    <n v="411.3"/>
    <n v="1656131.52"/>
    <n v="18819.676363636365"/>
  </r>
  <r>
    <s v="DHL EXPRESS COLOMBIA LTDA"/>
    <x v="0"/>
    <x v="0"/>
    <n v="2"/>
    <n v="3"/>
    <x v="0"/>
    <x v="2"/>
    <x v="4"/>
    <n v="618"/>
    <n v="2799.7"/>
    <n v="14918464.09"/>
    <n v="24139.909530744335"/>
  </r>
  <r>
    <s v="DHL EXPRESS COLOMBIA LTDA"/>
    <x v="0"/>
    <x v="0"/>
    <n v="2"/>
    <n v="3"/>
    <x v="0"/>
    <x v="0"/>
    <x v="4"/>
    <n v="579"/>
    <n v="2636.9"/>
    <n v="147106061.33000001"/>
    <n v="254069.19055267706"/>
  </r>
  <r>
    <s v="DHL EXPRESS COLOMBIA LTDA"/>
    <x v="0"/>
    <x v="0"/>
    <n v="2"/>
    <n v="3"/>
    <x v="0"/>
    <x v="3"/>
    <x v="4"/>
    <n v="648"/>
    <n v="3039.02"/>
    <n v="187711290.61000001"/>
    <n v="289677.91760802473"/>
  </r>
  <r>
    <s v="DHL EXPRESS COLOMBIA LTDA"/>
    <x v="0"/>
    <x v="0"/>
    <n v="2"/>
    <n v="1"/>
    <x v="0"/>
    <x v="1"/>
    <x v="0"/>
    <n v="14207"/>
    <n v="11089.1"/>
    <n v="219102398.28"/>
    <n v="15422.143892447386"/>
  </r>
  <r>
    <s v="DHL EXPRESS COLOMBIA LTDA"/>
    <x v="0"/>
    <x v="0"/>
    <n v="2"/>
    <n v="1"/>
    <x v="0"/>
    <x v="2"/>
    <x v="0"/>
    <n v="23423"/>
    <n v="14954"/>
    <n v="308039332.00999999"/>
    <n v="13151.147675788754"/>
  </r>
  <r>
    <s v="DHL EXPRESS COLOMBIA LTDA"/>
    <x v="0"/>
    <x v="0"/>
    <n v="2"/>
    <n v="1"/>
    <x v="0"/>
    <x v="0"/>
    <x v="0"/>
    <n v="26883"/>
    <n v="13765.1"/>
    <n v="2283928457.9200001"/>
    <n v="84958.094629319647"/>
  </r>
  <r>
    <s v="DHL EXPRESS COLOMBIA LTDA"/>
    <x v="0"/>
    <x v="0"/>
    <n v="2"/>
    <n v="1"/>
    <x v="0"/>
    <x v="3"/>
    <x v="0"/>
    <n v="2243"/>
    <n v="1386.6"/>
    <n v="310415358.30000001"/>
    <n v="138392.93727151139"/>
  </r>
  <r>
    <s v="DHL EXPRESS COLOMBIA LTDA"/>
    <x v="0"/>
    <x v="0"/>
    <n v="2"/>
    <n v="1"/>
    <x v="0"/>
    <x v="1"/>
    <x v="1"/>
    <n v="195"/>
    <n v="280"/>
    <n v="2311468.84"/>
    <n v="11853.686358974359"/>
  </r>
  <r>
    <s v="DHL EXPRESS COLOMBIA LTDA"/>
    <x v="0"/>
    <x v="0"/>
    <n v="2"/>
    <n v="1"/>
    <x v="0"/>
    <x v="2"/>
    <x v="1"/>
    <n v="1042"/>
    <n v="1619.2"/>
    <n v="15249003.109999999"/>
    <n v="14634.359990403071"/>
  </r>
  <r>
    <s v="DHL EXPRESS COLOMBIA LTDA"/>
    <x v="0"/>
    <x v="0"/>
    <n v="2"/>
    <n v="1"/>
    <x v="0"/>
    <x v="0"/>
    <x v="1"/>
    <n v="2198"/>
    <n v="3291"/>
    <n v="300104474.63"/>
    <n v="136535.2477843494"/>
  </r>
  <r>
    <s v="DHL EXPRESS COLOMBIA LTDA"/>
    <x v="0"/>
    <x v="0"/>
    <n v="2"/>
    <n v="1"/>
    <x v="0"/>
    <x v="3"/>
    <x v="1"/>
    <n v="1327"/>
    <n v="2167.21"/>
    <n v="243625116.97"/>
    <n v="183590.89447626224"/>
  </r>
  <r>
    <s v="DHL EXPRESS COLOMBIA LTDA"/>
    <x v="0"/>
    <x v="0"/>
    <n v="2"/>
    <n v="1"/>
    <x v="0"/>
    <x v="1"/>
    <x v="2"/>
    <n v="121"/>
    <n v="299.39999999999998"/>
    <n v="1721231.79"/>
    <n v="14225.05611570248"/>
  </r>
  <r>
    <s v="DHL EXPRESS COLOMBIA LTDA"/>
    <x v="0"/>
    <x v="0"/>
    <n v="2"/>
    <n v="1"/>
    <x v="0"/>
    <x v="2"/>
    <x v="2"/>
    <n v="1033"/>
    <n v="2490.6999999999998"/>
    <n v="18255570.550000001"/>
    <n v="17672.381945788966"/>
  </r>
  <r>
    <s v="DHL EXPRESS COLOMBIA LTDA"/>
    <x v="0"/>
    <x v="0"/>
    <n v="2"/>
    <n v="1"/>
    <x v="0"/>
    <x v="0"/>
    <x v="2"/>
    <n v="1168"/>
    <n v="2973.2"/>
    <n v="219895808.11000001"/>
    <n v="188266.95899828768"/>
  </r>
  <r>
    <s v="DHL EXPRESS COLOMBIA LTDA"/>
    <x v="0"/>
    <x v="0"/>
    <n v="2"/>
    <n v="1"/>
    <x v="0"/>
    <x v="3"/>
    <x v="2"/>
    <n v="992"/>
    <n v="2565.89"/>
    <n v="219201708.86000001"/>
    <n v="220969.46457661293"/>
  </r>
  <r>
    <s v="DHL EXPRESS COLOMBIA LTDA"/>
    <x v="0"/>
    <x v="0"/>
    <n v="2"/>
    <n v="1"/>
    <x v="0"/>
    <x v="1"/>
    <x v="3"/>
    <n v="74"/>
    <n v="259.2"/>
    <n v="1215797.19"/>
    <n v="16429.691756756754"/>
  </r>
  <r>
    <s v="DHL EXPRESS COLOMBIA LTDA"/>
    <x v="0"/>
    <x v="0"/>
    <n v="2"/>
    <n v="1"/>
    <x v="0"/>
    <x v="2"/>
    <x v="3"/>
    <n v="661"/>
    <n v="2358.5"/>
    <n v="14259892.539999999"/>
    <n v="21573.21110438729"/>
  </r>
  <r>
    <s v="DHL EXPRESS COLOMBIA LTDA"/>
    <x v="0"/>
    <x v="0"/>
    <n v="2"/>
    <n v="1"/>
    <x v="0"/>
    <x v="0"/>
    <x v="3"/>
    <n v="726"/>
    <n v="2562.3000000000002"/>
    <n v="166181690.53999999"/>
    <n v="228900.40019283746"/>
  </r>
  <r>
    <s v="DHL EXPRESS COLOMBIA LTDA"/>
    <x v="0"/>
    <x v="0"/>
    <n v="2"/>
    <n v="1"/>
    <x v="0"/>
    <x v="3"/>
    <x v="3"/>
    <n v="926"/>
    <n v="3357.09"/>
    <n v="223152259.16999999"/>
    <n v="240985.16109071273"/>
  </r>
  <r>
    <s v="DHL EXPRESS COLOMBIA LTDA"/>
    <x v="0"/>
    <x v="0"/>
    <n v="2"/>
    <n v="1"/>
    <x v="0"/>
    <x v="1"/>
    <x v="4"/>
    <n v="69"/>
    <n v="314.2"/>
    <n v="1151152.94"/>
    <n v="16683.375942028986"/>
  </r>
  <r>
    <s v="DHL EXPRESS COLOMBIA LTDA"/>
    <x v="0"/>
    <x v="0"/>
    <n v="2"/>
    <n v="1"/>
    <x v="0"/>
    <x v="2"/>
    <x v="4"/>
    <n v="520"/>
    <n v="2342.6"/>
    <n v="12668280.27"/>
    <n v="24362.077442307691"/>
  </r>
  <r>
    <s v="DHL EXPRESS COLOMBIA LTDA"/>
    <x v="0"/>
    <x v="0"/>
    <n v="2"/>
    <n v="1"/>
    <x v="0"/>
    <x v="0"/>
    <x v="4"/>
    <n v="603"/>
    <n v="2725.1"/>
    <n v="152827537.53"/>
    <n v="253445.33587064676"/>
  </r>
  <r>
    <s v="DHL EXPRESS COLOMBIA LTDA"/>
    <x v="0"/>
    <x v="0"/>
    <n v="2"/>
    <n v="1"/>
    <x v="0"/>
    <x v="3"/>
    <x v="4"/>
    <n v="533"/>
    <n v="2497.9699999999998"/>
    <n v="150608744.09999999"/>
    <n v="282568.00018761726"/>
  </r>
  <r>
    <s v="DHL EXPRESS COLOMBIA LTDA"/>
    <x v="0"/>
    <x v="0"/>
    <n v="2"/>
    <n v="2"/>
    <x v="0"/>
    <x v="1"/>
    <x v="0"/>
    <n v="14035"/>
    <n v="10427.4"/>
    <n v="200674566.34999999"/>
    <n v="14298.152215888849"/>
  </r>
  <r>
    <s v="DHL EXPRESS COLOMBIA LTDA"/>
    <x v="0"/>
    <x v="0"/>
    <n v="2"/>
    <n v="2"/>
    <x v="0"/>
    <x v="2"/>
    <x v="0"/>
    <n v="24409"/>
    <n v="14996.5"/>
    <n v="304371452.98000002"/>
    <n v="12469.640418698022"/>
  </r>
  <r>
    <s v="DHL EXPRESS COLOMBIA LTDA"/>
    <x v="0"/>
    <x v="0"/>
    <n v="2"/>
    <n v="2"/>
    <x v="0"/>
    <x v="0"/>
    <x v="0"/>
    <n v="31475"/>
    <n v="16119.4"/>
    <n v="2703989801.77"/>
    <n v="85909.127935504366"/>
  </r>
  <r>
    <s v="DHL EXPRESS COLOMBIA LTDA"/>
    <x v="0"/>
    <x v="0"/>
    <n v="2"/>
    <n v="2"/>
    <x v="0"/>
    <x v="3"/>
    <x v="0"/>
    <n v="2484"/>
    <n v="1520"/>
    <n v="350701500.56999999"/>
    <n v="141184.17897342995"/>
  </r>
  <r>
    <s v="DHL EXPRESS COLOMBIA LTDA"/>
    <x v="0"/>
    <x v="0"/>
    <n v="2"/>
    <n v="2"/>
    <x v="0"/>
    <x v="1"/>
    <x v="1"/>
    <n v="229"/>
    <n v="344.6"/>
    <n v="2613068.42"/>
    <n v="11410.779126637553"/>
  </r>
  <r>
    <s v="DHL EXPRESS COLOMBIA LTDA"/>
    <x v="0"/>
    <x v="0"/>
    <n v="2"/>
    <n v="2"/>
    <x v="0"/>
    <x v="2"/>
    <x v="1"/>
    <n v="1228"/>
    <n v="1890.1"/>
    <n v="18003475.68"/>
    <n v="14660.810814332248"/>
  </r>
  <r>
    <s v="DHL EXPRESS COLOMBIA LTDA"/>
    <x v="0"/>
    <x v="0"/>
    <n v="2"/>
    <n v="2"/>
    <x v="0"/>
    <x v="0"/>
    <x v="1"/>
    <n v="2631"/>
    <n v="3887.91"/>
    <n v="370430694.44999999"/>
    <n v="140794.63871151654"/>
  </r>
  <r>
    <s v="DHL EXPRESS COLOMBIA LTDA"/>
    <x v="0"/>
    <x v="0"/>
    <n v="2"/>
    <n v="2"/>
    <x v="0"/>
    <x v="3"/>
    <x v="1"/>
    <n v="1463"/>
    <n v="2371.0100000000002"/>
    <n v="269309938.27999997"/>
    <n v="184080.61399863294"/>
  </r>
  <r>
    <s v="DHL EXPRESS COLOMBIA LTDA"/>
    <x v="0"/>
    <x v="0"/>
    <n v="2"/>
    <n v="2"/>
    <x v="0"/>
    <x v="1"/>
    <x v="2"/>
    <n v="118"/>
    <n v="295.2"/>
    <n v="1788807.06"/>
    <n v="15159.38186440678"/>
  </r>
  <r>
    <s v="DHL EXPRESS COLOMBIA LTDA"/>
    <x v="0"/>
    <x v="0"/>
    <n v="2"/>
    <n v="2"/>
    <x v="0"/>
    <x v="2"/>
    <x v="2"/>
    <n v="976"/>
    <n v="2393.5"/>
    <n v="17305876.199999999"/>
    <n v="17731.430532786886"/>
  </r>
  <r>
    <s v="DHL EXPRESS COLOMBIA LTDA"/>
    <x v="0"/>
    <x v="0"/>
    <n v="2"/>
    <n v="2"/>
    <x v="0"/>
    <x v="0"/>
    <x v="2"/>
    <n v="1355"/>
    <n v="3451.2"/>
    <n v="251054401.72"/>
    <n v="185280.0012693727"/>
  </r>
  <r>
    <s v="DHL EXPRESS COLOMBIA LTDA"/>
    <x v="0"/>
    <x v="0"/>
    <n v="2"/>
    <n v="2"/>
    <x v="0"/>
    <x v="3"/>
    <x v="2"/>
    <n v="1077"/>
    <n v="2790.98"/>
    <n v="236972840.22999999"/>
    <n v="220030.49232126275"/>
  </r>
  <r>
    <s v="DHL EXPRESS COLOMBIA LTDA"/>
    <x v="0"/>
    <x v="0"/>
    <n v="2"/>
    <n v="2"/>
    <x v="0"/>
    <x v="1"/>
    <x v="3"/>
    <n v="66"/>
    <n v="230.2"/>
    <n v="1197669.6200000001"/>
    <n v="18146.509393939396"/>
  </r>
  <r>
    <s v="DHL EXPRESS COLOMBIA LTDA"/>
    <x v="0"/>
    <x v="0"/>
    <n v="2"/>
    <n v="2"/>
    <x v="0"/>
    <x v="2"/>
    <x v="3"/>
    <n v="618"/>
    <n v="2212.5"/>
    <n v="13427775.01"/>
    <n v="21727.791278317152"/>
  </r>
  <r>
    <s v="DHL EXPRESS COLOMBIA LTDA"/>
    <x v="0"/>
    <x v="0"/>
    <n v="2"/>
    <n v="2"/>
    <x v="0"/>
    <x v="0"/>
    <x v="3"/>
    <n v="844"/>
    <n v="2998.8"/>
    <n v="189706010.53999999"/>
    <n v="224770.15466824642"/>
  </r>
  <r>
    <s v="DHL EXPRESS COLOMBIA LTDA"/>
    <x v="0"/>
    <x v="0"/>
    <n v="2"/>
    <n v="2"/>
    <x v="0"/>
    <x v="3"/>
    <x v="3"/>
    <n v="937"/>
    <n v="3392.08"/>
    <n v="216640350.72999999"/>
    <n v="231206.35083244395"/>
  </r>
  <r>
    <s v="DHL EXPRESS COLOMBIA LTDA"/>
    <x v="0"/>
    <x v="0"/>
    <n v="2"/>
    <n v="2"/>
    <x v="0"/>
    <x v="1"/>
    <x v="4"/>
    <n v="68"/>
    <n v="311.7"/>
    <n v="1267501.06"/>
    <n v="18639.721470588236"/>
  </r>
  <r>
    <s v="DHL EXPRESS COLOMBIA LTDA"/>
    <x v="0"/>
    <x v="0"/>
    <n v="2"/>
    <n v="2"/>
    <x v="0"/>
    <x v="2"/>
    <x v="4"/>
    <n v="516"/>
    <n v="2332.6"/>
    <n v="12801907.300000001"/>
    <n v="24809.897868217056"/>
  </r>
  <r>
    <s v="DHL EXPRESS COLOMBIA LTDA"/>
    <x v="0"/>
    <x v="0"/>
    <n v="2"/>
    <n v="2"/>
    <x v="0"/>
    <x v="0"/>
    <x v="4"/>
    <n v="620"/>
    <n v="2801.9"/>
    <n v="155556208.13999999"/>
    <n v="250897.10990322579"/>
  </r>
  <r>
    <s v="DHL EXPRESS COLOMBIA LTDA"/>
    <x v="0"/>
    <x v="0"/>
    <n v="2"/>
    <n v="2"/>
    <x v="0"/>
    <x v="3"/>
    <x v="4"/>
    <n v="683"/>
    <n v="3197.37"/>
    <n v="190239212.08000001"/>
    <n v="278534.71754026355"/>
  </r>
  <r>
    <s v="DHL EXPRESS COLOMBIA LTDA"/>
    <x v="0"/>
    <x v="0"/>
    <n v="2"/>
    <n v="3"/>
    <x v="0"/>
    <x v="1"/>
    <x v="0"/>
    <n v="13888"/>
    <n v="10235.1"/>
    <n v="202027126.05000001"/>
    <n v="14546.884076180877"/>
  </r>
  <r>
    <s v="DHL EXPRESS COLOMBIA LTDA"/>
    <x v="0"/>
    <x v="0"/>
    <n v="2"/>
    <n v="3"/>
    <x v="0"/>
    <x v="2"/>
    <x v="0"/>
    <n v="23807"/>
    <n v="14507.4"/>
    <n v="297739004.25"/>
    <n v="12506.363853068426"/>
  </r>
  <r>
    <s v="DHL EXPRESS COLOMBIA LTDA"/>
    <x v="0"/>
    <x v="0"/>
    <n v="2"/>
    <n v="3"/>
    <x v="0"/>
    <x v="0"/>
    <x v="0"/>
    <n v="29970"/>
    <n v="15351.8"/>
    <n v="2539518020.4099998"/>
    <n v="84735.336016349684"/>
  </r>
  <r>
    <s v="DHL EXPRESS COLOMBIA LTDA"/>
    <x v="0"/>
    <x v="0"/>
    <n v="2"/>
    <n v="3"/>
    <x v="0"/>
    <x v="3"/>
    <x v="0"/>
    <n v="2392"/>
    <n v="1466.12"/>
    <n v="353204937"/>
    <n v="147660.9268394649"/>
  </r>
  <r>
    <s v="DHL EXPRESS COLOMBIA LTDA"/>
    <x v="0"/>
    <x v="0"/>
    <n v="2"/>
    <n v="3"/>
    <x v="0"/>
    <x v="1"/>
    <x v="1"/>
    <n v="268"/>
    <n v="414.9"/>
    <n v="3369031.48"/>
    <n v="12571.012985074627"/>
  </r>
  <r>
    <s v="DHL EXPRESS COLOMBIA LTDA"/>
    <x v="0"/>
    <x v="0"/>
    <n v="2"/>
    <n v="3"/>
    <x v="0"/>
    <x v="2"/>
    <x v="1"/>
    <n v="1314"/>
    <n v="2042.9"/>
    <n v="19038830.539999999"/>
    <n v="14489.216544901064"/>
  </r>
  <r>
    <s v="DHL EXPRESS COLOMBIA LTDA"/>
    <x v="0"/>
    <x v="0"/>
    <n v="2"/>
    <n v="3"/>
    <x v="0"/>
    <x v="0"/>
    <x v="1"/>
    <n v="2392"/>
    <n v="3567.3"/>
    <n v="331630004.39999998"/>
    <n v="138641.30618729096"/>
  </r>
  <r>
    <s v="DHL EXPRESS COLOMBIA LTDA"/>
    <x v="0"/>
    <x v="0"/>
    <n v="2"/>
    <n v="3"/>
    <x v="0"/>
    <x v="3"/>
    <x v="1"/>
    <n v="1307"/>
    <n v="2127.29"/>
    <n v="248680175.59"/>
    <n v="190267.9231752104"/>
  </r>
  <r>
    <s v="DHL EXPRESS COLOMBIA LTDA"/>
    <x v="0"/>
    <x v="0"/>
    <n v="2"/>
    <n v="3"/>
    <x v="0"/>
    <x v="1"/>
    <x v="2"/>
    <n v="112"/>
    <n v="283.2"/>
    <n v="1704046.89"/>
    <n v="15214.704374999999"/>
  </r>
  <r>
    <s v="DHL EXPRESS COLOMBIA LTDA"/>
    <x v="0"/>
    <x v="0"/>
    <n v="2"/>
    <n v="3"/>
    <x v="0"/>
    <x v="2"/>
    <x v="2"/>
    <n v="1191"/>
    <n v="2844.1"/>
    <n v="20348401.870000001"/>
    <n v="17085.140109151973"/>
  </r>
  <r>
    <s v="DHL EXPRESS COLOMBIA LTDA"/>
    <x v="0"/>
    <x v="0"/>
    <n v="2"/>
    <n v="3"/>
    <x v="0"/>
    <x v="0"/>
    <x v="2"/>
    <n v="1367"/>
    <n v="3462.1"/>
    <n v="248848586.61000001"/>
    <n v="182039.93168251647"/>
  </r>
  <r>
    <s v="DHL EXPRESS COLOMBIA LTDA"/>
    <x v="0"/>
    <x v="0"/>
    <n v="2"/>
    <n v="3"/>
    <x v="0"/>
    <x v="3"/>
    <x v="2"/>
    <n v="1084"/>
    <n v="2815.43"/>
    <n v="240134505.90000001"/>
    <n v="221526.29695571956"/>
  </r>
  <r>
    <s v="DHL EXPRESS COLOMBIA LTDA"/>
    <x v="0"/>
    <x v="0"/>
    <n v="2"/>
    <n v="1"/>
    <x v="1"/>
    <x v="0"/>
    <x v="0"/>
    <n v="71"/>
    <n v="53.71"/>
    <n v="6374259.2199999997"/>
    <n v="89778.29887323943"/>
  </r>
  <r>
    <s v="DHL EXPRESS COLOMBIA LTDA"/>
    <x v="0"/>
    <x v="0"/>
    <n v="2"/>
    <n v="1"/>
    <x v="1"/>
    <x v="0"/>
    <x v="1"/>
    <n v="24"/>
    <n v="35.74"/>
    <n v="2526314.23"/>
    <n v="105263.09291666666"/>
  </r>
  <r>
    <s v="DHL EXPRESS COLOMBIA LTDA"/>
    <x v="0"/>
    <x v="0"/>
    <n v="2"/>
    <n v="1"/>
    <x v="1"/>
    <x v="0"/>
    <x v="2"/>
    <n v="7"/>
    <n v="18.21"/>
    <n v="1052077.5900000001"/>
    <n v="150296.79857142858"/>
  </r>
  <r>
    <s v="DHL EXPRESS COLOMBIA LTDA"/>
    <x v="0"/>
    <x v="0"/>
    <n v="2"/>
    <n v="1"/>
    <x v="1"/>
    <x v="0"/>
    <x v="3"/>
    <n v="20"/>
    <n v="72.03"/>
    <n v="5512548.79"/>
    <n v="275627.43949999998"/>
  </r>
  <r>
    <s v="DHL EXPRESS COLOMBIA LTDA"/>
    <x v="0"/>
    <x v="1"/>
    <n v="3"/>
    <n v="3"/>
    <x v="0"/>
    <x v="1"/>
    <x v="1"/>
    <n v="207"/>
    <n v="296"/>
    <n v="2290306"/>
    <n v="11064.280193236715"/>
  </r>
  <r>
    <s v="DHL EXPRESS COLOMBIA LTDA"/>
    <x v="0"/>
    <x v="1"/>
    <n v="3"/>
    <n v="3"/>
    <x v="0"/>
    <x v="2"/>
    <x v="1"/>
    <n v="1272"/>
    <n v="1929"/>
    <n v="12834409"/>
    <n v="10089.944182389938"/>
  </r>
  <r>
    <s v="DHL EXPRESS COLOMBIA LTDA"/>
    <x v="0"/>
    <x v="1"/>
    <n v="3"/>
    <n v="3"/>
    <x v="0"/>
    <x v="0"/>
    <x v="1"/>
    <n v="2340"/>
    <n v="3396"/>
    <n v="333621008"/>
    <n v="142573.08034188036"/>
  </r>
  <r>
    <s v="DHL EXPRESS COLOMBIA LTDA"/>
    <x v="0"/>
    <x v="1"/>
    <n v="3"/>
    <n v="3"/>
    <x v="0"/>
    <x v="3"/>
    <x v="1"/>
    <n v="1239"/>
    <n v="2027"/>
    <n v="208126509"/>
    <n v="167979.42615012106"/>
  </r>
  <r>
    <s v="DHL EXPRESS COLOMBIA LTDA"/>
    <x v="0"/>
    <x v="1"/>
    <n v="3"/>
    <n v="3"/>
    <x v="0"/>
    <x v="1"/>
    <x v="2"/>
    <n v="82"/>
    <n v="210"/>
    <n v="1244536"/>
    <n v="15177.268292682927"/>
  </r>
  <r>
    <s v="DHL EXPRESS COLOMBIA LTDA"/>
    <x v="0"/>
    <x v="1"/>
    <n v="3"/>
    <n v="3"/>
    <x v="0"/>
    <x v="2"/>
    <x v="2"/>
    <n v="1064"/>
    <n v="2532"/>
    <n v="18055623"/>
    <n v="16969.570488721805"/>
  </r>
  <r>
    <s v="DHL EXPRESS COLOMBIA LTDA"/>
    <x v="0"/>
    <x v="1"/>
    <n v="3"/>
    <n v="3"/>
    <x v="0"/>
    <x v="0"/>
    <x v="2"/>
    <n v="1143"/>
    <n v="2925"/>
    <n v="200656372"/>
    <n v="175552.38145231846"/>
  </r>
  <r>
    <s v="DHL EXPRESS COLOMBIA LTDA"/>
    <x v="0"/>
    <x v="1"/>
    <n v="3"/>
    <n v="3"/>
    <x v="0"/>
    <x v="3"/>
    <x v="2"/>
    <n v="1004"/>
    <n v="2598"/>
    <n v="208395139"/>
    <n v="207564.8794820717"/>
  </r>
  <r>
    <s v="DHL EXPRESS COLOMBIA LTDA"/>
    <x v="0"/>
    <x v="1"/>
    <n v="3"/>
    <n v="3"/>
    <x v="0"/>
    <x v="1"/>
    <x v="3"/>
    <n v="67"/>
    <n v="243"/>
    <n v="1057584"/>
    <n v="15784.835820895523"/>
  </r>
  <r>
    <s v="DHL EXPRESS COLOMBIA LTDA"/>
    <x v="0"/>
    <x v="1"/>
    <n v="3"/>
    <n v="3"/>
    <x v="0"/>
    <x v="2"/>
    <x v="3"/>
    <n v="660"/>
    <n v="2380"/>
    <n v="14477397"/>
    <n v="21935.45"/>
  </r>
  <r>
    <s v="DHL EXPRESS COLOMBIA LTDA"/>
    <x v="0"/>
    <x v="1"/>
    <n v="3"/>
    <n v="3"/>
    <x v="0"/>
    <x v="0"/>
    <x v="3"/>
    <n v="693"/>
    <n v="2435"/>
    <n v="147545082"/>
    <n v="212907.76623376625"/>
  </r>
  <r>
    <s v="DHL EXPRESS COLOMBIA LTDA"/>
    <x v="0"/>
    <x v="1"/>
    <n v="3"/>
    <n v="3"/>
    <x v="0"/>
    <x v="3"/>
    <x v="3"/>
    <n v="887"/>
    <n v="3226"/>
    <n v="198626977"/>
    <n v="223931.20293122885"/>
  </r>
  <r>
    <s v="DHL EXPRESS COLOMBIA LTDA"/>
    <x v="0"/>
    <x v="1"/>
    <n v="3"/>
    <n v="3"/>
    <x v="0"/>
    <x v="1"/>
    <x v="4"/>
    <n v="83"/>
    <n v="373"/>
    <n v="1393205"/>
    <n v="16785.602409638555"/>
  </r>
  <r>
    <s v="DHL EXPRESS COLOMBIA LTDA"/>
    <x v="0"/>
    <x v="1"/>
    <n v="3"/>
    <n v="3"/>
    <x v="0"/>
    <x v="2"/>
    <x v="4"/>
    <n v="525"/>
    <n v="2377"/>
    <n v="12896381"/>
    <n v="24564.535238095239"/>
  </r>
  <r>
    <s v="DHL EXPRESS COLOMBIA LTDA"/>
    <x v="0"/>
    <x v="1"/>
    <n v="3"/>
    <n v="3"/>
    <x v="0"/>
    <x v="0"/>
    <x v="4"/>
    <n v="571"/>
    <n v="2590"/>
    <n v="141674296"/>
    <n v="248116.10507880911"/>
  </r>
  <r>
    <s v="DHL EXPRESS COLOMBIA LTDA"/>
    <x v="0"/>
    <x v="1"/>
    <n v="3"/>
    <n v="3"/>
    <x v="0"/>
    <x v="3"/>
    <x v="4"/>
    <n v="569"/>
    <n v="2665"/>
    <n v="157144475"/>
    <n v="276176.58172231988"/>
  </r>
  <r>
    <s v="DHL EXPRESS COLOMBIA LTDA"/>
    <x v="0"/>
    <x v="1"/>
    <n v="3"/>
    <n v="2"/>
    <x v="0"/>
    <x v="0"/>
    <x v="3"/>
    <n v="795"/>
    <n v="2822"/>
    <n v="167804612"/>
    <n v="211074.98364779874"/>
  </r>
  <r>
    <s v="DHL EXPRESS COLOMBIA LTDA"/>
    <x v="0"/>
    <x v="1"/>
    <n v="3"/>
    <n v="1"/>
    <x v="0"/>
    <x v="1"/>
    <x v="0"/>
    <n v="11491"/>
    <n v="8833"/>
    <n v="179687181"/>
    <n v="15637.210077451919"/>
  </r>
  <r>
    <s v="DHL EXPRESS COLOMBIA LTDA"/>
    <x v="0"/>
    <x v="1"/>
    <n v="3"/>
    <n v="1"/>
    <x v="0"/>
    <x v="2"/>
    <x v="0"/>
    <n v="20798"/>
    <n v="13067"/>
    <n v="270769533"/>
    <n v="13019.017838253678"/>
  </r>
  <r>
    <s v="DHL EXPRESS COLOMBIA LTDA"/>
    <x v="0"/>
    <x v="1"/>
    <n v="3"/>
    <n v="1"/>
    <x v="0"/>
    <x v="0"/>
    <x v="0"/>
    <n v="29285"/>
    <n v="14940"/>
    <n v="2544451588"/>
    <n v="86885.831927607986"/>
  </r>
  <r>
    <s v="DHL EXPRESS COLOMBIA LTDA"/>
    <x v="0"/>
    <x v="1"/>
    <n v="3"/>
    <n v="1"/>
    <x v="0"/>
    <x v="3"/>
    <x v="0"/>
    <n v="2225"/>
    <n v="1343"/>
    <n v="318688042"/>
    <n v="143230.5806741573"/>
  </r>
  <r>
    <s v="DHL EXPRESS COLOMBIA LTDA"/>
    <x v="0"/>
    <x v="1"/>
    <n v="3"/>
    <n v="1"/>
    <x v="0"/>
    <x v="1"/>
    <x v="1"/>
    <n v="224"/>
    <n v="344"/>
    <n v="2950062"/>
    <n v="13169.919642857143"/>
  </r>
  <r>
    <s v="DHL EXPRESS COLOMBIA LTDA"/>
    <x v="0"/>
    <x v="1"/>
    <n v="3"/>
    <n v="1"/>
    <x v="0"/>
    <x v="2"/>
    <x v="1"/>
    <n v="1174"/>
    <n v="1828"/>
    <n v="17493068"/>
    <n v="14900.398637137991"/>
  </r>
  <r>
    <s v="DHL EXPRESS COLOMBIA LTDA"/>
    <x v="0"/>
    <x v="1"/>
    <n v="3"/>
    <n v="1"/>
    <x v="0"/>
    <x v="0"/>
    <x v="1"/>
    <n v="2190"/>
    <n v="3252"/>
    <n v="321570227"/>
    <n v="146835.72009132421"/>
  </r>
  <r>
    <s v="DHL EXPRESS COLOMBIA LTDA"/>
    <x v="0"/>
    <x v="1"/>
    <n v="3"/>
    <n v="1"/>
    <x v="0"/>
    <x v="3"/>
    <x v="1"/>
    <n v="1282"/>
    <n v="2087"/>
    <n v="241760516"/>
    <n v="188580.74570982839"/>
  </r>
  <r>
    <s v="DHL EXPRESS COLOMBIA LTDA"/>
    <x v="0"/>
    <x v="1"/>
    <n v="3"/>
    <n v="1"/>
    <x v="0"/>
    <x v="1"/>
    <x v="2"/>
    <n v="85"/>
    <n v="218"/>
    <n v="1360894"/>
    <n v="16010.517647058823"/>
  </r>
  <r>
    <s v="DHL EXPRESS COLOMBIA LTDA"/>
    <x v="0"/>
    <x v="1"/>
    <n v="3"/>
    <n v="1"/>
    <x v="1"/>
    <x v="0"/>
    <x v="0"/>
    <n v="63"/>
    <n v="43"/>
    <n v="5272222"/>
    <n v="83686.063492063491"/>
  </r>
  <r>
    <s v="DHL EXPRESS COLOMBIA LTDA"/>
    <x v="0"/>
    <x v="1"/>
    <n v="3"/>
    <n v="1"/>
    <x v="1"/>
    <x v="0"/>
    <x v="1"/>
    <n v="29"/>
    <n v="44"/>
    <n v="6157046"/>
    <n v="212311.93103448275"/>
  </r>
  <r>
    <s v="DHL EXPRESS COLOMBIA LTDA"/>
    <x v="0"/>
    <x v="1"/>
    <n v="3"/>
    <n v="1"/>
    <x v="1"/>
    <x v="0"/>
    <x v="2"/>
    <n v="18"/>
    <n v="45"/>
    <n v="6906705"/>
    <n v="383705.83333333331"/>
  </r>
  <r>
    <s v="DHL EXPRESS COLOMBIA LTDA"/>
    <x v="0"/>
    <x v="1"/>
    <n v="3"/>
    <n v="1"/>
    <x v="1"/>
    <x v="0"/>
    <x v="3"/>
    <n v="15"/>
    <n v="52"/>
    <n v="3844570"/>
    <n v="256304.66666666666"/>
  </r>
  <r>
    <s v="DHL EXPRESS COLOMBIA LTDA"/>
    <x v="0"/>
    <x v="1"/>
    <n v="3"/>
    <n v="1"/>
    <x v="1"/>
    <x v="0"/>
    <x v="4"/>
    <n v="6"/>
    <n v="27"/>
    <n v="2195282"/>
    <n v="365880.33333333331"/>
  </r>
  <r>
    <s v="DHL EXPRESS COLOMBIA LTDA"/>
    <x v="0"/>
    <x v="1"/>
    <n v="3"/>
    <n v="2"/>
    <x v="1"/>
    <x v="0"/>
    <x v="0"/>
    <n v="60"/>
    <n v="40"/>
    <n v="7204842"/>
    <n v="120080.7"/>
  </r>
  <r>
    <s v="DHL EXPRESS COLOMBIA LTDA"/>
    <x v="0"/>
    <x v="1"/>
    <n v="3"/>
    <n v="2"/>
    <x v="1"/>
    <x v="0"/>
    <x v="1"/>
    <n v="38"/>
    <n v="55"/>
    <n v="9132946"/>
    <n v="240340.68421052632"/>
  </r>
  <r>
    <s v="DHL EXPRESS COLOMBIA LTDA"/>
    <x v="0"/>
    <x v="1"/>
    <n v="3"/>
    <n v="2"/>
    <x v="1"/>
    <x v="0"/>
    <x v="2"/>
    <n v="19"/>
    <n v="47"/>
    <n v="5690471"/>
    <n v="299498.4736842105"/>
  </r>
  <r>
    <s v="DHL EXPRESS COLOMBIA LTDA"/>
    <x v="0"/>
    <x v="1"/>
    <n v="3"/>
    <n v="2"/>
    <x v="1"/>
    <x v="0"/>
    <x v="3"/>
    <n v="18"/>
    <n v="62"/>
    <n v="4364765"/>
    <n v="242486.94444444444"/>
  </r>
  <r>
    <s v="DHL EXPRESS COLOMBIA LTDA"/>
    <x v="0"/>
    <x v="1"/>
    <n v="3"/>
    <n v="2"/>
    <x v="1"/>
    <x v="0"/>
    <x v="4"/>
    <n v="5"/>
    <n v="23"/>
    <n v="1042572"/>
    <n v="208514.4"/>
  </r>
  <r>
    <s v="DHL EXPRESS COLOMBIA LTDA"/>
    <x v="0"/>
    <x v="1"/>
    <n v="3"/>
    <n v="3"/>
    <x v="1"/>
    <x v="0"/>
    <x v="0"/>
    <n v="98"/>
    <n v="49"/>
    <n v="11226991"/>
    <n v="114561.13265306123"/>
  </r>
  <r>
    <s v="DHL EXPRESS COLOMBIA LTDA"/>
    <x v="0"/>
    <x v="1"/>
    <n v="3"/>
    <n v="3"/>
    <x v="1"/>
    <x v="0"/>
    <x v="1"/>
    <n v="28"/>
    <n v="39"/>
    <n v="6237419"/>
    <n v="222764.96428571429"/>
  </r>
  <r>
    <s v="DHL EXPRESS COLOMBIA LTDA"/>
    <x v="0"/>
    <x v="1"/>
    <n v="3"/>
    <n v="3"/>
    <x v="1"/>
    <x v="0"/>
    <x v="2"/>
    <n v="18"/>
    <n v="45"/>
    <n v="5097415"/>
    <n v="283189.72222222225"/>
  </r>
  <r>
    <s v="DHL EXPRESS COLOMBIA LTDA"/>
    <x v="0"/>
    <x v="1"/>
    <n v="3"/>
    <n v="3"/>
    <x v="1"/>
    <x v="0"/>
    <x v="3"/>
    <n v="11"/>
    <n v="38"/>
    <n v="2948858"/>
    <n v="268078"/>
  </r>
  <r>
    <s v="DHL EXPRESS COLOMBIA LTDA"/>
    <x v="0"/>
    <x v="1"/>
    <n v="3"/>
    <n v="3"/>
    <x v="1"/>
    <x v="0"/>
    <x v="4"/>
    <n v="4"/>
    <n v="18"/>
    <n v="1909922"/>
    <n v="477480.5"/>
  </r>
  <r>
    <s v="DHL EXPRESS COLOMBIA LTDA"/>
    <x v="0"/>
    <x v="1"/>
    <n v="3"/>
    <n v="1"/>
    <x v="0"/>
    <x v="2"/>
    <x v="2"/>
    <n v="938"/>
    <n v="2272"/>
    <n v="16450685"/>
    <n v="17538.04371002132"/>
  </r>
  <r>
    <s v="DHL EXPRESS COLOMBIA LTDA"/>
    <x v="0"/>
    <x v="1"/>
    <n v="3"/>
    <n v="1"/>
    <x v="0"/>
    <x v="0"/>
    <x v="2"/>
    <n v="1211"/>
    <n v="3065"/>
    <n v="227469248"/>
    <n v="187835.87778695294"/>
  </r>
  <r>
    <s v="DHL EXPRESS COLOMBIA LTDA"/>
    <x v="0"/>
    <x v="1"/>
    <n v="3"/>
    <n v="1"/>
    <x v="0"/>
    <x v="3"/>
    <x v="2"/>
    <n v="954"/>
    <n v="2465"/>
    <n v="217795123"/>
    <n v="228296.77463312368"/>
  </r>
  <r>
    <s v="DHL EXPRESS COLOMBIA LTDA"/>
    <x v="0"/>
    <x v="1"/>
    <n v="3"/>
    <n v="1"/>
    <x v="0"/>
    <x v="1"/>
    <x v="3"/>
    <n v="83"/>
    <n v="288"/>
    <n v="1226500"/>
    <n v="14777.10843373494"/>
  </r>
  <r>
    <s v="DHL EXPRESS COLOMBIA LTDA"/>
    <x v="0"/>
    <x v="1"/>
    <n v="3"/>
    <n v="1"/>
    <x v="0"/>
    <x v="2"/>
    <x v="3"/>
    <n v="698"/>
    <n v="2517"/>
    <n v="14462928"/>
    <n v="20720.527220630371"/>
  </r>
  <r>
    <s v="DHL EXPRESS COLOMBIA LTDA"/>
    <x v="0"/>
    <x v="1"/>
    <n v="3"/>
    <n v="1"/>
    <x v="0"/>
    <x v="0"/>
    <x v="3"/>
    <n v="726"/>
    <n v="2557"/>
    <n v="166437772"/>
    <n v="229253.12947658403"/>
  </r>
  <r>
    <s v="DHL EXPRESS COLOMBIA LTDA"/>
    <x v="0"/>
    <x v="1"/>
    <n v="3"/>
    <n v="1"/>
    <x v="0"/>
    <x v="3"/>
    <x v="3"/>
    <n v="838"/>
    <n v="3047"/>
    <n v="206199656"/>
    <n v="246061.64200477328"/>
  </r>
  <r>
    <s v="DHL EXPRESS COLOMBIA LTDA"/>
    <x v="0"/>
    <x v="1"/>
    <n v="3"/>
    <n v="1"/>
    <x v="0"/>
    <x v="1"/>
    <x v="4"/>
    <n v="53"/>
    <n v="242"/>
    <n v="996460"/>
    <n v="18801.132075471698"/>
  </r>
  <r>
    <s v="DHL EXPRESS COLOMBIA LTDA"/>
    <x v="0"/>
    <x v="1"/>
    <n v="3"/>
    <n v="1"/>
    <x v="0"/>
    <x v="2"/>
    <x v="4"/>
    <n v="528"/>
    <n v="2375"/>
    <n v="12741072"/>
    <n v="24130.81818181818"/>
  </r>
  <r>
    <s v="DHL EXPRESS COLOMBIA LTDA"/>
    <x v="0"/>
    <x v="1"/>
    <n v="3"/>
    <n v="1"/>
    <x v="0"/>
    <x v="0"/>
    <x v="4"/>
    <n v="582"/>
    <n v="2639"/>
    <n v="148535966"/>
    <n v="255216.43642611685"/>
  </r>
  <r>
    <s v="DHL EXPRESS COLOMBIA LTDA"/>
    <x v="0"/>
    <x v="1"/>
    <n v="3"/>
    <n v="1"/>
    <x v="0"/>
    <x v="3"/>
    <x v="4"/>
    <n v="563"/>
    <n v="2637"/>
    <n v="165830835"/>
    <n v="294548.55239786854"/>
  </r>
  <r>
    <s v="DHL EXPRESS COLOMBIA LTDA"/>
    <x v="0"/>
    <x v="1"/>
    <n v="3"/>
    <n v="2"/>
    <x v="0"/>
    <x v="1"/>
    <x v="0"/>
    <n v="11957"/>
    <n v="8921"/>
    <n v="175397962"/>
    <n v="14669.060968470352"/>
  </r>
  <r>
    <s v="DHL EXPRESS COLOMBIA LTDA"/>
    <x v="0"/>
    <x v="1"/>
    <n v="3"/>
    <n v="2"/>
    <x v="0"/>
    <x v="2"/>
    <x v="0"/>
    <n v="21952"/>
    <n v="13511"/>
    <n v="274364747"/>
    <n v="12498.394087099125"/>
  </r>
  <r>
    <s v="DHL EXPRESS COLOMBIA LTDA"/>
    <x v="0"/>
    <x v="1"/>
    <n v="3"/>
    <n v="2"/>
    <x v="0"/>
    <x v="0"/>
    <x v="0"/>
    <n v="31067"/>
    <n v="15824"/>
    <n v="2624065629"/>
    <n v="84464.725560884544"/>
  </r>
  <r>
    <s v="DHL EXPRESS COLOMBIA LTDA"/>
    <x v="0"/>
    <x v="1"/>
    <n v="3"/>
    <n v="2"/>
    <x v="0"/>
    <x v="3"/>
    <x v="0"/>
    <n v="2427"/>
    <n v="1452"/>
    <n v="336491860"/>
    <n v="138645.1833539349"/>
  </r>
  <r>
    <s v="DHL EXPRESS COLOMBIA LTDA"/>
    <x v="0"/>
    <x v="1"/>
    <n v="3"/>
    <n v="2"/>
    <x v="0"/>
    <x v="1"/>
    <x v="1"/>
    <n v="199"/>
    <n v="308"/>
    <n v="2147358"/>
    <n v="10790.743718592965"/>
  </r>
  <r>
    <s v="DHL EXPRESS COLOMBIA LTDA"/>
    <x v="0"/>
    <x v="1"/>
    <n v="3"/>
    <n v="2"/>
    <x v="0"/>
    <x v="2"/>
    <x v="1"/>
    <n v="1346"/>
    <n v="2129"/>
    <n v="19010098"/>
    <n v="14123.401188707281"/>
  </r>
  <r>
    <s v="DHL EXPRESS COLOMBIA LTDA"/>
    <x v="0"/>
    <x v="1"/>
    <n v="3"/>
    <n v="2"/>
    <x v="0"/>
    <x v="0"/>
    <x v="1"/>
    <n v="2435"/>
    <n v="3629"/>
    <n v="348247614"/>
    <n v="143017.50061601642"/>
  </r>
  <r>
    <s v="DHL EXPRESS COLOMBIA LTDA"/>
    <x v="0"/>
    <x v="1"/>
    <n v="3"/>
    <n v="2"/>
    <x v="0"/>
    <x v="3"/>
    <x v="1"/>
    <n v="1478"/>
    <n v="2395"/>
    <n v="270278272"/>
    <n v="182867.57239512855"/>
  </r>
  <r>
    <s v="DHL EXPRESS COLOMBIA LTDA"/>
    <x v="0"/>
    <x v="1"/>
    <n v="3"/>
    <n v="2"/>
    <x v="0"/>
    <x v="1"/>
    <x v="2"/>
    <n v="79"/>
    <n v="200"/>
    <n v="1101195"/>
    <n v="13939.177215189873"/>
  </r>
  <r>
    <s v="DHL EXPRESS COLOMBIA LTDA"/>
    <x v="0"/>
    <x v="1"/>
    <n v="3"/>
    <n v="2"/>
    <x v="0"/>
    <x v="2"/>
    <x v="2"/>
    <n v="1087"/>
    <n v="2620"/>
    <n v="18975610"/>
    <n v="17456.862925482979"/>
  </r>
  <r>
    <s v="DHL EXPRESS COLOMBIA LTDA"/>
    <x v="0"/>
    <x v="1"/>
    <n v="3"/>
    <n v="2"/>
    <x v="0"/>
    <x v="0"/>
    <x v="2"/>
    <n v="1301"/>
    <n v="3284"/>
    <n v="233154305"/>
    <n v="179211.61029976941"/>
  </r>
  <r>
    <s v="DHL EXPRESS COLOMBIA LTDA"/>
    <x v="0"/>
    <x v="1"/>
    <n v="3"/>
    <n v="2"/>
    <x v="0"/>
    <x v="3"/>
    <x v="2"/>
    <n v="1133"/>
    <n v="2931"/>
    <n v="236225059"/>
    <n v="208495.19770520742"/>
  </r>
  <r>
    <s v="DHL EXPRESS COLOMBIA LTDA"/>
    <x v="0"/>
    <x v="1"/>
    <n v="3"/>
    <n v="2"/>
    <x v="0"/>
    <x v="1"/>
    <x v="3"/>
    <n v="83"/>
    <n v="304"/>
    <n v="1268438"/>
    <n v="15282.385542168675"/>
  </r>
  <r>
    <s v="DHL EXPRESS COLOMBIA LTDA"/>
    <x v="0"/>
    <x v="1"/>
    <n v="3"/>
    <n v="2"/>
    <x v="0"/>
    <x v="2"/>
    <x v="3"/>
    <n v="845"/>
    <n v="3081"/>
    <n v="17124679"/>
    <n v="20265.892307692309"/>
  </r>
  <r>
    <s v="DHL EXPRESS COLOMBIA LTDA"/>
    <x v="0"/>
    <x v="1"/>
    <n v="3"/>
    <n v="2"/>
    <x v="0"/>
    <x v="3"/>
    <x v="3"/>
    <n v="942"/>
    <n v="3428"/>
    <n v="222935817"/>
    <n v="236662.22611464967"/>
  </r>
  <r>
    <s v="DHL EXPRESS COLOMBIA LTDA"/>
    <x v="0"/>
    <x v="1"/>
    <n v="3"/>
    <n v="2"/>
    <x v="0"/>
    <x v="1"/>
    <x v="4"/>
    <n v="77"/>
    <n v="341"/>
    <n v="1195409"/>
    <n v="15524.792207792209"/>
  </r>
  <r>
    <s v="DHL EXPRESS COLOMBIA LTDA"/>
    <x v="0"/>
    <x v="1"/>
    <n v="3"/>
    <n v="2"/>
    <x v="0"/>
    <x v="2"/>
    <x v="4"/>
    <n v="576"/>
    <n v="2585"/>
    <n v="13607470"/>
    <n v="23624.079861111109"/>
  </r>
  <r>
    <s v="DHL EXPRESS COLOMBIA LTDA"/>
    <x v="0"/>
    <x v="1"/>
    <n v="3"/>
    <n v="2"/>
    <x v="0"/>
    <x v="0"/>
    <x v="4"/>
    <n v="686"/>
    <n v="3118"/>
    <n v="167614201"/>
    <n v="244335.56997084548"/>
  </r>
  <r>
    <s v="DHL EXPRESS COLOMBIA LTDA"/>
    <x v="0"/>
    <x v="1"/>
    <n v="3"/>
    <n v="2"/>
    <x v="0"/>
    <x v="3"/>
    <x v="4"/>
    <n v="644"/>
    <n v="3024"/>
    <n v="175663384"/>
    <n v="272769.22981366457"/>
  </r>
  <r>
    <s v="DHL EXPRESS COLOMBIA LTDA"/>
    <x v="0"/>
    <x v="1"/>
    <n v="3"/>
    <n v="3"/>
    <x v="0"/>
    <x v="1"/>
    <x v="0"/>
    <n v="10936"/>
    <n v="8425"/>
    <n v="166937128"/>
    <n v="15264.916605705925"/>
  </r>
  <r>
    <s v="DHL EXPRESS COLOMBIA LTDA"/>
    <x v="0"/>
    <x v="1"/>
    <n v="3"/>
    <n v="3"/>
    <x v="0"/>
    <x v="2"/>
    <x v="0"/>
    <n v="19263"/>
    <n v="11976"/>
    <n v="241782690"/>
    <n v="12551.663292322068"/>
  </r>
  <r>
    <s v="DHL EXPRESS COLOMBIA LTDA"/>
    <x v="0"/>
    <x v="1"/>
    <n v="3"/>
    <n v="3"/>
    <x v="0"/>
    <x v="0"/>
    <x v="0"/>
    <n v="28470"/>
    <n v="14583"/>
    <n v="2351422105"/>
    <n v="82592.978749560934"/>
  </r>
  <r>
    <s v="DHL EXPRESS COLOMBIA LTDA"/>
    <x v="0"/>
    <x v="1"/>
    <n v="3"/>
    <n v="3"/>
    <x v="0"/>
    <x v="3"/>
    <x v="0"/>
    <n v="2159"/>
    <n v="1316"/>
    <n v="276516890"/>
    <n v="128076.37332098193"/>
  </r>
  <r>
    <s v="DHL EXPRESS COLOMBIA LTDA"/>
    <x v="0"/>
    <x v="2"/>
    <n v="4"/>
    <n v="1"/>
    <x v="1"/>
    <x v="0"/>
    <x v="0"/>
    <n v="37"/>
    <n v="18.440000000000001"/>
    <n v="6354525.71"/>
    <n v="171743.93810810809"/>
  </r>
  <r>
    <s v="DHL EXPRESS COLOMBIA LTDA"/>
    <x v="0"/>
    <x v="2"/>
    <n v="4"/>
    <n v="1"/>
    <x v="1"/>
    <x v="0"/>
    <x v="1"/>
    <n v="20"/>
    <n v="28.94"/>
    <n v="5392119.3899999997"/>
    <n v="269605.96950000001"/>
  </r>
  <r>
    <s v="DHL EXPRESS COLOMBIA LTDA"/>
    <x v="0"/>
    <x v="2"/>
    <n v="4"/>
    <n v="1"/>
    <x v="1"/>
    <x v="0"/>
    <x v="2"/>
    <n v="8"/>
    <n v="21.76"/>
    <n v="2224839"/>
    <n v="278104.875"/>
  </r>
  <r>
    <s v="DHL EXPRESS COLOMBIA LTDA"/>
    <x v="0"/>
    <x v="2"/>
    <n v="4"/>
    <n v="1"/>
    <x v="1"/>
    <x v="0"/>
    <x v="3"/>
    <n v="8"/>
    <n v="29"/>
    <n v="2882878.15"/>
    <n v="360359.76874999999"/>
  </r>
  <r>
    <s v="DHL EXPRESS COLOMBIA LTDA"/>
    <x v="0"/>
    <x v="2"/>
    <n v="4"/>
    <n v="1"/>
    <x v="1"/>
    <x v="0"/>
    <x v="4"/>
    <n v="2"/>
    <n v="9.2799999999999994"/>
    <n v="485860.1"/>
    <n v="242930.05"/>
  </r>
  <r>
    <s v="DHL EXPRESS COLOMBIA LTDA"/>
    <x v="0"/>
    <x v="2"/>
    <n v="4"/>
    <n v="2"/>
    <x v="1"/>
    <x v="0"/>
    <x v="0"/>
    <n v="30"/>
    <n v="21.8"/>
    <n v="8036644.5599999996"/>
    <n v="267888.152"/>
  </r>
  <r>
    <s v="DHL EXPRESS COLOMBIA LTDA"/>
    <x v="0"/>
    <x v="2"/>
    <n v="4"/>
    <n v="2"/>
    <x v="1"/>
    <x v="0"/>
    <x v="1"/>
    <n v="12"/>
    <n v="19.489999999999998"/>
    <n v="3207165.63"/>
    <n v="267263.80249999999"/>
  </r>
  <r>
    <s v="DHL EXPRESS COLOMBIA LTDA"/>
    <x v="0"/>
    <x v="2"/>
    <n v="4"/>
    <n v="2"/>
    <x v="1"/>
    <x v="0"/>
    <x v="2"/>
    <n v="14"/>
    <n v="37.89"/>
    <n v="3656426.85"/>
    <n v="261173.34642857144"/>
  </r>
  <r>
    <s v="DHL EXPRESS COLOMBIA LTDA"/>
    <x v="0"/>
    <x v="2"/>
    <n v="4"/>
    <n v="2"/>
    <x v="1"/>
    <x v="0"/>
    <x v="3"/>
    <n v="3"/>
    <n v="10.5"/>
    <n v="342628.38"/>
    <n v="114209.46"/>
  </r>
  <r>
    <s v="DHL EXPRESS COLOMBIA LTDA"/>
    <x v="0"/>
    <x v="2"/>
    <n v="4"/>
    <n v="3"/>
    <x v="1"/>
    <x v="0"/>
    <x v="0"/>
    <n v="29"/>
    <n v="12.7"/>
    <n v="6972281.0899999999"/>
    <n v="240423.48586206895"/>
  </r>
  <r>
    <s v="DHL EXPRESS COLOMBIA LTDA"/>
    <x v="0"/>
    <x v="2"/>
    <n v="4"/>
    <n v="3"/>
    <x v="1"/>
    <x v="0"/>
    <x v="1"/>
    <n v="11"/>
    <n v="18.23"/>
    <n v="7067991.6799999997"/>
    <n v="642544.69818181812"/>
  </r>
  <r>
    <s v="DHL EXPRESS COLOMBIA LTDA"/>
    <x v="0"/>
    <x v="2"/>
    <n v="4"/>
    <n v="3"/>
    <x v="1"/>
    <x v="0"/>
    <x v="2"/>
    <n v="1"/>
    <n v="2.79"/>
    <n v="907464.2"/>
    <n v="907464.2"/>
  </r>
  <r>
    <s v="DHL EXPRESS COLOMBIA LTDA"/>
    <x v="0"/>
    <x v="2"/>
    <n v="4"/>
    <n v="3"/>
    <x v="1"/>
    <x v="0"/>
    <x v="3"/>
    <n v="4"/>
    <n v="14.43"/>
    <n v="3173484.2"/>
    <n v="793371.05"/>
  </r>
  <r>
    <s v="DHL EXPRESS COLOMBIA LTDA"/>
    <x v="0"/>
    <x v="2"/>
    <n v="4"/>
    <n v="3"/>
    <x v="1"/>
    <x v="0"/>
    <x v="4"/>
    <n v="1"/>
    <n v="4.5599999999999996"/>
    <n v="1149258"/>
    <n v="1149258"/>
  </r>
  <r>
    <s v="DHL EXPRESS COLOMBIA LTDA"/>
    <x v="0"/>
    <x v="2"/>
    <n v="4"/>
    <n v="1"/>
    <x v="0"/>
    <x v="0"/>
    <x v="2"/>
    <n v="1177"/>
    <n v="3011.9"/>
    <n v="227113066.63"/>
    <n v="192959.27496176719"/>
  </r>
  <r>
    <s v="DHL EXPRESS COLOMBIA LTDA"/>
    <x v="0"/>
    <x v="2"/>
    <n v="4"/>
    <n v="1"/>
    <x v="0"/>
    <x v="3"/>
    <x v="2"/>
    <n v="952"/>
    <n v="2468.73"/>
    <n v="194783629.44"/>
    <n v="204604.65277310924"/>
  </r>
  <r>
    <s v="DHL EXPRESS COLOMBIA LTDA"/>
    <x v="0"/>
    <x v="2"/>
    <n v="4"/>
    <n v="1"/>
    <x v="0"/>
    <x v="1"/>
    <x v="3"/>
    <n v="80"/>
    <n v="286"/>
    <n v="1310102.26"/>
    <n v="16376.278249999999"/>
  </r>
  <r>
    <s v="DHL EXPRESS COLOMBIA LTDA"/>
    <x v="0"/>
    <x v="2"/>
    <n v="4"/>
    <n v="1"/>
    <x v="0"/>
    <x v="2"/>
    <x v="3"/>
    <n v="762"/>
    <n v="2750"/>
    <n v="15833300.83"/>
    <n v="20778.610013123358"/>
  </r>
  <r>
    <s v="DHL EXPRESS COLOMBIA LTDA"/>
    <x v="0"/>
    <x v="2"/>
    <n v="4"/>
    <n v="1"/>
    <x v="0"/>
    <x v="0"/>
    <x v="3"/>
    <n v="786"/>
    <n v="2764.5"/>
    <n v="167753951.19"/>
    <n v="213427.41881679388"/>
  </r>
  <r>
    <s v="DHL EXPRESS COLOMBIA LTDA"/>
    <x v="0"/>
    <x v="2"/>
    <n v="4"/>
    <n v="1"/>
    <x v="0"/>
    <x v="3"/>
    <x v="3"/>
    <n v="931"/>
    <n v="3383.32"/>
    <n v="220190241.37"/>
    <n v="236509.38922663804"/>
  </r>
  <r>
    <s v="DHL EXPRESS COLOMBIA LTDA"/>
    <x v="0"/>
    <x v="2"/>
    <n v="4"/>
    <n v="1"/>
    <x v="0"/>
    <x v="1"/>
    <x v="4"/>
    <n v="90"/>
    <n v="420.9"/>
    <n v="1930411.37"/>
    <n v="21449.015222222224"/>
  </r>
  <r>
    <s v="DHL EXPRESS COLOMBIA LTDA"/>
    <x v="0"/>
    <x v="2"/>
    <n v="4"/>
    <n v="1"/>
    <x v="0"/>
    <x v="2"/>
    <x v="4"/>
    <n v="572"/>
    <n v="2593.9"/>
    <n v="14184538.42"/>
    <n v="24798.144090909092"/>
  </r>
  <r>
    <s v="DHL EXPRESS COLOMBIA LTDA"/>
    <x v="0"/>
    <x v="2"/>
    <n v="4"/>
    <n v="1"/>
    <x v="0"/>
    <x v="0"/>
    <x v="4"/>
    <n v="644"/>
    <n v="2922.5"/>
    <n v="168831881.06"/>
    <n v="262161.30599378882"/>
  </r>
  <r>
    <s v="DHL EXPRESS COLOMBIA LTDA"/>
    <x v="0"/>
    <x v="2"/>
    <n v="4"/>
    <n v="1"/>
    <x v="0"/>
    <x v="3"/>
    <x v="4"/>
    <n v="628"/>
    <n v="2937.29"/>
    <n v="169299888.34999999"/>
    <n v="269585.80947452231"/>
  </r>
  <r>
    <s v="DHL EXPRESS COLOMBIA LTDA"/>
    <x v="0"/>
    <x v="2"/>
    <n v="4"/>
    <n v="2"/>
    <x v="0"/>
    <x v="1"/>
    <x v="0"/>
    <n v="10287"/>
    <n v="7725.5"/>
    <n v="155996964.06"/>
    <n v="15164.475946340041"/>
  </r>
  <r>
    <s v="DHL EXPRESS COLOMBIA LTDA"/>
    <x v="0"/>
    <x v="2"/>
    <n v="4"/>
    <n v="2"/>
    <x v="0"/>
    <x v="2"/>
    <x v="0"/>
    <n v="19624"/>
    <n v="11954.5"/>
    <n v="243052232.88"/>
    <n v="12385.458259274357"/>
  </r>
  <r>
    <s v="DHL EXPRESS COLOMBIA LTDA"/>
    <x v="0"/>
    <x v="2"/>
    <n v="4"/>
    <n v="2"/>
    <x v="0"/>
    <x v="0"/>
    <x v="0"/>
    <n v="30230"/>
    <n v="15278.2"/>
    <n v="3281576836.3600001"/>
    <n v="108553.64989612967"/>
  </r>
  <r>
    <s v="DHL EXPRESS COLOMBIA LTDA"/>
    <x v="0"/>
    <x v="2"/>
    <n v="4"/>
    <n v="2"/>
    <x v="0"/>
    <x v="3"/>
    <x v="0"/>
    <n v="2624"/>
    <n v="1578.96"/>
    <n v="335045337.24000001"/>
    <n v="127684.96083841464"/>
  </r>
  <r>
    <s v="DHL EXPRESS COLOMBIA LTDA"/>
    <x v="0"/>
    <x v="2"/>
    <n v="4"/>
    <n v="2"/>
    <x v="0"/>
    <x v="1"/>
    <x v="1"/>
    <n v="188"/>
    <n v="297.2"/>
    <n v="1998549.32"/>
    <n v="10630.581489361703"/>
  </r>
  <r>
    <s v="DHL EXPRESS COLOMBIA LTDA"/>
    <x v="0"/>
    <x v="2"/>
    <n v="4"/>
    <n v="2"/>
    <x v="0"/>
    <x v="2"/>
    <x v="1"/>
    <n v="1071"/>
    <n v="1683.2"/>
    <n v="15359037.130000001"/>
    <n v="14340.837656395892"/>
  </r>
  <r>
    <s v="DHL EXPRESS COLOMBIA LTDA"/>
    <x v="0"/>
    <x v="2"/>
    <n v="4"/>
    <n v="2"/>
    <x v="0"/>
    <x v="0"/>
    <x v="1"/>
    <n v="2311"/>
    <n v="3442.2"/>
    <n v="286345548.32999998"/>
    <n v="123905.47309822586"/>
  </r>
  <r>
    <s v="DHL EXPRESS COLOMBIA LTDA"/>
    <x v="0"/>
    <x v="2"/>
    <n v="4"/>
    <n v="2"/>
    <x v="0"/>
    <x v="3"/>
    <x v="1"/>
    <n v="1409"/>
    <n v="2319.63"/>
    <n v="235349121.62"/>
    <n v="167032.73358410221"/>
  </r>
  <r>
    <s v="DHL EXPRESS COLOMBIA LTDA"/>
    <x v="0"/>
    <x v="2"/>
    <n v="4"/>
    <n v="2"/>
    <x v="0"/>
    <x v="1"/>
    <x v="2"/>
    <n v="125"/>
    <n v="313.3"/>
    <n v="1858495.68"/>
    <n v="14867.96544"/>
  </r>
  <r>
    <s v="DHL EXPRESS COLOMBIA LTDA"/>
    <x v="0"/>
    <x v="2"/>
    <n v="4"/>
    <n v="2"/>
    <x v="0"/>
    <x v="2"/>
    <x v="2"/>
    <n v="950"/>
    <n v="2285.4"/>
    <n v="17013151.469999999"/>
    <n v="17908.580494736842"/>
  </r>
  <r>
    <s v="DHL EXPRESS COLOMBIA LTDA"/>
    <x v="0"/>
    <x v="2"/>
    <n v="4"/>
    <n v="2"/>
    <x v="0"/>
    <x v="0"/>
    <x v="2"/>
    <n v="1176"/>
    <n v="2967.5"/>
    <n v="152263369.03"/>
    <n v="129475.65393707484"/>
  </r>
  <r>
    <s v="DHL EXPRESS COLOMBIA LTDA"/>
    <x v="0"/>
    <x v="2"/>
    <n v="4"/>
    <n v="2"/>
    <x v="0"/>
    <x v="3"/>
    <x v="2"/>
    <n v="1143"/>
    <n v="2979.24"/>
    <n v="222555659.49000001"/>
    <n v="194711.86307086615"/>
  </r>
  <r>
    <s v="DHL EXPRESS COLOMBIA LTDA"/>
    <x v="0"/>
    <x v="2"/>
    <n v="4"/>
    <n v="2"/>
    <x v="0"/>
    <x v="1"/>
    <x v="3"/>
    <n v="82"/>
    <n v="292.89999999999998"/>
    <n v="1313664.92"/>
    <n v="16020.303902439024"/>
  </r>
  <r>
    <s v="DHL EXPRESS COLOMBIA LTDA"/>
    <x v="0"/>
    <x v="2"/>
    <n v="4"/>
    <n v="2"/>
    <x v="0"/>
    <x v="2"/>
    <x v="3"/>
    <n v="686"/>
    <n v="2460.3000000000002"/>
    <n v="14843803.32"/>
    <n v="21638.197259475219"/>
  </r>
  <r>
    <s v="DHL EXPRESS COLOMBIA LTDA"/>
    <x v="0"/>
    <x v="2"/>
    <n v="4"/>
    <n v="2"/>
    <x v="0"/>
    <x v="0"/>
    <x v="3"/>
    <n v="746"/>
    <n v="2634.6"/>
    <n v="154246327.08000001"/>
    <n v="206764.51351206435"/>
  </r>
  <r>
    <s v="DHL EXPRESS COLOMBIA LTDA"/>
    <x v="0"/>
    <x v="2"/>
    <n v="4"/>
    <n v="2"/>
    <x v="0"/>
    <x v="3"/>
    <x v="3"/>
    <n v="948"/>
    <n v="3452.54"/>
    <n v="216066503.09"/>
    <n v="227918.25220464135"/>
  </r>
  <r>
    <s v="DHL EXPRESS COLOMBIA LTDA"/>
    <x v="0"/>
    <x v="2"/>
    <n v="4"/>
    <n v="2"/>
    <x v="0"/>
    <x v="1"/>
    <x v="4"/>
    <n v="63"/>
    <n v="281.7"/>
    <n v="1118361.74"/>
    <n v="17751.77365079365"/>
  </r>
  <r>
    <s v="DHL EXPRESS COLOMBIA LTDA"/>
    <x v="0"/>
    <x v="2"/>
    <n v="4"/>
    <n v="2"/>
    <x v="0"/>
    <x v="2"/>
    <x v="4"/>
    <n v="504"/>
    <n v="2275.3000000000002"/>
    <n v="12337452.99"/>
    <n v="24479.073392857143"/>
  </r>
  <r>
    <s v="DHL EXPRESS COLOMBIA LTDA"/>
    <x v="0"/>
    <x v="2"/>
    <n v="4"/>
    <n v="2"/>
    <x v="0"/>
    <x v="0"/>
    <x v="4"/>
    <n v="687"/>
    <n v="3105.2"/>
    <n v="60004480.25"/>
    <n v="87342.766011644839"/>
  </r>
  <r>
    <s v="DHL EXPRESS COLOMBIA LTDA"/>
    <x v="0"/>
    <x v="2"/>
    <n v="4"/>
    <n v="2"/>
    <x v="0"/>
    <x v="3"/>
    <x v="4"/>
    <n v="685"/>
    <n v="3202.79"/>
    <n v="185271122.38"/>
    <n v="270468.7917956204"/>
  </r>
  <r>
    <s v="DHL EXPRESS COLOMBIA LTDA"/>
    <x v="0"/>
    <x v="2"/>
    <n v="4"/>
    <n v="3"/>
    <x v="0"/>
    <x v="1"/>
    <x v="0"/>
    <n v="11854"/>
    <n v="8776.7000000000007"/>
    <n v="176798202.50999999"/>
    <n v="14914.645057364602"/>
  </r>
  <r>
    <s v="DHL EXPRESS COLOMBIA LTDA"/>
    <x v="0"/>
    <x v="2"/>
    <n v="4"/>
    <n v="3"/>
    <x v="0"/>
    <x v="2"/>
    <x v="0"/>
    <n v="22743"/>
    <n v="14070.9"/>
    <n v="287519495.11000001"/>
    <n v="12642.109445103988"/>
  </r>
  <r>
    <s v="DHL EXPRESS COLOMBIA LTDA"/>
    <x v="0"/>
    <x v="2"/>
    <n v="4"/>
    <n v="3"/>
    <x v="0"/>
    <x v="0"/>
    <x v="0"/>
    <n v="30974"/>
    <n v="16097.7"/>
    <n v="2628615561.1999998"/>
    <n v="84865.227648995933"/>
  </r>
  <r>
    <s v="DHL EXPRESS COLOMBIA LTDA"/>
    <x v="0"/>
    <x v="2"/>
    <n v="4"/>
    <n v="3"/>
    <x v="0"/>
    <x v="3"/>
    <x v="0"/>
    <n v="2456"/>
    <n v="1500.18"/>
    <n v="288467331.31999999"/>
    <n v="117454.12513029316"/>
  </r>
  <r>
    <s v="DHL EXPRESS COLOMBIA LTDA"/>
    <x v="0"/>
    <x v="2"/>
    <n v="4"/>
    <n v="3"/>
    <x v="0"/>
    <x v="1"/>
    <x v="1"/>
    <n v="366"/>
    <n v="535.29999999999995"/>
    <n v="3937031.01"/>
    <n v="10756.915327868852"/>
  </r>
  <r>
    <s v="DHL EXPRESS COLOMBIA LTDA"/>
    <x v="0"/>
    <x v="2"/>
    <n v="4"/>
    <n v="3"/>
    <x v="0"/>
    <x v="2"/>
    <x v="1"/>
    <n v="1373"/>
    <n v="2078.1999999999998"/>
    <n v="20516616.98"/>
    <n v="14942.911128914786"/>
  </r>
  <r>
    <s v="DHL EXPRESS COLOMBIA LTDA"/>
    <x v="0"/>
    <x v="2"/>
    <n v="4"/>
    <n v="3"/>
    <x v="0"/>
    <x v="0"/>
    <x v="1"/>
    <n v="3034"/>
    <n v="4579.8"/>
    <n v="402238252.94"/>
    <n v="132576.87967699405"/>
  </r>
  <r>
    <s v="DHL EXPRESS COLOMBIA LTDA"/>
    <x v="0"/>
    <x v="2"/>
    <n v="4"/>
    <n v="3"/>
    <x v="0"/>
    <x v="3"/>
    <x v="1"/>
    <n v="1417"/>
    <n v="2294.91"/>
    <n v="233403365.09999999"/>
    <n v="164716.55970359914"/>
  </r>
  <r>
    <s v="DHL EXPRESS COLOMBIA LTDA"/>
    <x v="0"/>
    <x v="2"/>
    <n v="4"/>
    <n v="3"/>
    <x v="0"/>
    <x v="1"/>
    <x v="2"/>
    <n v="173"/>
    <n v="427.6"/>
    <n v="2686547.49"/>
    <n v="15529.176242774567"/>
  </r>
  <r>
    <s v="DHL EXPRESS COLOMBIA LTDA"/>
    <x v="0"/>
    <x v="2"/>
    <n v="4"/>
    <n v="3"/>
    <x v="0"/>
    <x v="2"/>
    <x v="2"/>
    <n v="1101"/>
    <n v="2692.8"/>
    <n v="21397705.870000001"/>
    <n v="19434.791889191645"/>
  </r>
  <r>
    <s v="DHL EXPRESS COLOMBIA LTDA"/>
    <x v="0"/>
    <x v="2"/>
    <n v="4"/>
    <n v="3"/>
    <x v="0"/>
    <x v="0"/>
    <x v="2"/>
    <n v="1459"/>
    <n v="3674.3"/>
    <n v="234076908.19999999"/>
    <n v="160436.53749143248"/>
  </r>
  <r>
    <s v="DHL EXPRESS COLOMBIA LTDA"/>
    <x v="0"/>
    <x v="2"/>
    <n v="4"/>
    <n v="3"/>
    <x v="0"/>
    <x v="3"/>
    <x v="2"/>
    <n v="1120"/>
    <n v="2912.71"/>
    <n v="217125318.44999999"/>
    <n v="193861.89147321429"/>
  </r>
  <r>
    <s v="DHL EXPRESS COLOMBIA LTDA"/>
    <x v="0"/>
    <x v="2"/>
    <n v="4"/>
    <n v="3"/>
    <x v="0"/>
    <x v="1"/>
    <x v="3"/>
    <n v="123"/>
    <n v="432.4"/>
    <n v="2074040.63"/>
    <n v="16862.11894308943"/>
  </r>
  <r>
    <s v="DHL EXPRESS COLOMBIA LTDA"/>
    <x v="0"/>
    <x v="2"/>
    <n v="4"/>
    <n v="3"/>
    <x v="0"/>
    <x v="2"/>
    <x v="3"/>
    <n v="754"/>
    <n v="2701.5"/>
    <n v="16817676.530000001"/>
    <n v="22304.610782493372"/>
  </r>
  <r>
    <s v="DHL EXPRESS COLOMBIA LTDA"/>
    <x v="0"/>
    <x v="2"/>
    <n v="4"/>
    <n v="3"/>
    <x v="0"/>
    <x v="0"/>
    <x v="3"/>
    <n v="944"/>
    <n v="3327.2"/>
    <n v="200957663.88999999"/>
    <n v="212878.88123940676"/>
  </r>
  <r>
    <s v="DHL EXPRESS COLOMBIA LTDA"/>
    <x v="0"/>
    <x v="2"/>
    <n v="4"/>
    <n v="3"/>
    <x v="0"/>
    <x v="3"/>
    <x v="3"/>
    <n v="915"/>
    <n v="3313.57"/>
    <n v="192348619.91"/>
    <n v="210217.07093989072"/>
  </r>
  <r>
    <s v="DHL EXPRESS COLOMBIA LTDA"/>
    <x v="0"/>
    <x v="2"/>
    <n v="4"/>
    <n v="3"/>
    <x v="0"/>
    <x v="1"/>
    <x v="4"/>
    <n v="104"/>
    <n v="488.9"/>
    <n v="1965003.92"/>
    <n v="18894.268461538461"/>
  </r>
  <r>
    <s v="DHL EXPRESS COLOMBIA LTDA"/>
    <x v="0"/>
    <x v="2"/>
    <n v="4"/>
    <n v="3"/>
    <x v="0"/>
    <x v="2"/>
    <x v="4"/>
    <n v="555"/>
    <n v="2527.8000000000002"/>
    <n v="14848890.560000001"/>
    <n v="26754.757765765768"/>
  </r>
  <r>
    <s v="DHL EXPRESS COLOMBIA LTDA"/>
    <x v="0"/>
    <x v="2"/>
    <n v="4"/>
    <n v="3"/>
    <x v="0"/>
    <x v="0"/>
    <x v="4"/>
    <n v="741"/>
    <n v="3374.1"/>
    <n v="137844960.50999999"/>
    <n v="186025.5877327935"/>
  </r>
  <r>
    <s v="DHL EXPRESS COLOMBIA LTDA"/>
    <x v="0"/>
    <x v="2"/>
    <n v="4"/>
    <n v="3"/>
    <x v="0"/>
    <x v="3"/>
    <x v="4"/>
    <n v="657"/>
    <n v="3074.69"/>
    <n v="162206508.00999999"/>
    <n v="246889.66211567732"/>
  </r>
  <r>
    <s v="DHL EXPRESS COLOMBIA LTDA"/>
    <x v="0"/>
    <x v="2"/>
    <n v="4"/>
    <n v="1"/>
    <x v="0"/>
    <x v="1"/>
    <x v="0"/>
    <n v="10502"/>
    <n v="8173.3"/>
    <n v="168946481.62"/>
    <n v="16087.076901542563"/>
  </r>
  <r>
    <s v="DHL EXPRESS COLOMBIA LTDA"/>
    <x v="0"/>
    <x v="2"/>
    <n v="4"/>
    <n v="1"/>
    <x v="0"/>
    <x v="2"/>
    <x v="0"/>
    <n v="20344"/>
    <n v="12621"/>
    <n v="258842016.74000001"/>
    <n v="12723.260752064491"/>
  </r>
  <r>
    <s v="DHL EXPRESS COLOMBIA LTDA"/>
    <x v="0"/>
    <x v="2"/>
    <n v="4"/>
    <n v="1"/>
    <x v="0"/>
    <x v="0"/>
    <x v="0"/>
    <n v="30172"/>
    <n v="15464"/>
    <n v="3186804173.8099999"/>
    <n v="105621.24399476335"/>
  </r>
  <r>
    <s v="DHL EXPRESS COLOMBIA LTDA"/>
    <x v="0"/>
    <x v="2"/>
    <n v="4"/>
    <n v="1"/>
    <x v="0"/>
    <x v="3"/>
    <x v="0"/>
    <n v="2371"/>
    <n v="1462.81"/>
    <n v="323321291.92000002"/>
    <n v="136364.94808941375"/>
  </r>
  <r>
    <s v="DHL EXPRESS COLOMBIA LTDA"/>
    <x v="0"/>
    <x v="2"/>
    <n v="4"/>
    <n v="1"/>
    <x v="0"/>
    <x v="1"/>
    <x v="1"/>
    <n v="200"/>
    <n v="311"/>
    <n v="2220284.52"/>
    <n v="11101.4226"/>
  </r>
  <r>
    <s v="DHL EXPRESS COLOMBIA LTDA"/>
    <x v="0"/>
    <x v="2"/>
    <n v="4"/>
    <n v="1"/>
    <x v="0"/>
    <x v="2"/>
    <x v="1"/>
    <n v="1257"/>
    <n v="1969.4"/>
    <n v="18262107.239999998"/>
    <n v="14528.327159904533"/>
  </r>
  <r>
    <s v="DHL EXPRESS COLOMBIA LTDA"/>
    <x v="0"/>
    <x v="2"/>
    <n v="4"/>
    <n v="1"/>
    <x v="0"/>
    <x v="0"/>
    <x v="1"/>
    <n v="2361"/>
    <n v="3516.5"/>
    <n v="22527797.66"/>
    <n v="9541.6339093604402"/>
  </r>
  <r>
    <s v="DHL EXPRESS COLOMBIA LTDA"/>
    <x v="0"/>
    <x v="2"/>
    <n v="4"/>
    <n v="1"/>
    <x v="0"/>
    <x v="3"/>
    <x v="1"/>
    <n v="1351"/>
    <n v="2217.71"/>
    <n v="249806416.59"/>
    <n v="184904.82353071799"/>
  </r>
  <r>
    <s v="DHL EXPRESS COLOMBIA LTDA"/>
    <x v="0"/>
    <x v="2"/>
    <n v="4"/>
    <n v="1"/>
    <x v="0"/>
    <x v="1"/>
    <x v="2"/>
    <n v="88"/>
    <n v="222.5"/>
    <n v="1435698.73"/>
    <n v="16314.758295454545"/>
  </r>
  <r>
    <s v="DHL EXPRESS COLOMBIA LTDA"/>
    <x v="0"/>
    <x v="2"/>
    <n v="4"/>
    <n v="1"/>
    <x v="0"/>
    <x v="2"/>
    <x v="2"/>
    <n v="1072"/>
    <n v="2562"/>
    <n v="18573128.5"/>
    <n v="17325.679570895521"/>
  </r>
  <r>
    <s v="DISTRIENVIOS LTDA"/>
    <x v="0"/>
    <x v="0"/>
    <n v="2"/>
    <n v="2"/>
    <x v="1"/>
    <x v="2"/>
    <x v="1"/>
    <n v="7800"/>
    <n v="6000"/>
    <n v="5160549.22"/>
    <n v="661.60887435897428"/>
  </r>
  <r>
    <s v="DISTRIENVIOS LTDA"/>
    <x v="0"/>
    <x v="0"/>
    <n v="2"/>
    <n v="2"/>
    <x v="1"/>
    <x v="1"/>
    <x v="1"/>
    <n v="41450"/>
    <n v="31885"/>
    <n v="23391893"/>
    <n v="564.34"/>
  </r>
  <r>
    <s v="DISTRIENVIOS LTDA"/>
    <x v="0"/>
    <x v="0"/>
    <n v="2"/>
    <n v="3"/>
    <x v="1"/>
    <x v="2"/>
    <x v="1"/>
    <n v="93798"/>
    <n v="72152"/>
    <n v="62781567.539999999"/>
    <n v="669.32735815262583"/>
  </r>
  <r>
    <s v="DISTRIENVIOS LTDA"/>
    <x v="0"/>
    <x v="0"/>
    <n v="2"/>
    <n v="3"/>
    <x v="1"/>
    <x v="1"/>
    <x v="1"/>
    <n v="123645"/>
    <n v="95100"/>
    <n v="69777819.299999997"/>
    <n v="564.34"/>
  </r>
  <r>
    <s v="DISTRIENVIOS LTDA"/>
    <x v="0"/>
    <x v="0"/>
    <n v="2"/>
    <n v="1"/>
    <x v="1"/>
    <x v="2"/>
    <x v="1"/>
    <n v="65667"/>
    <n v="50513"/>
    <n v="41137372.700000003"/>
    <n v="626.45427231333861"/>
  </r>
  <r>
    <s v="DISTRIENVIOS LTDA"/>
    <x v="0"/>
    <x v="0"/>
    <n v="2"/>
    <n v="1"/>
    <x v="1"/>
    <x v="1"/>
    <x v="1"/>
    <n v="164304"/>
    <n v="126380"/>
    <n v="92723319.359999999"/>
    <n v="564.34"/>
  </r>
  <r>
    <s v="DISTRIENVIOS LTDA"/>
    <x v="0"/>
    <x v="2"/>
    <n v="4"/>
    <n v="1"/>
    <x v="1"/>
    <x v="1"/>
    <x v="1"/>
    <n v="116716"/>
    <n v="175074"/>
    <n v="65867507"/>
    <n v="564.33999623016553"/>
  </r>
  <r>
    <s v="DISTRIENVIOS LTDA"/>
    <x v="0"/>
    <x v="2"/>
    <n v="4"/>
    <n v="1"/>
    <x v="1"/>
    <x v="2"/>
    <x v="1"/>
    <n v="97070"/>
    <n v="145605"/>
    <n v="72197661"/>
    <n v="743.76904295868962"/>
  </r>
  <r>
    <s v="DISTRIENVIOS LTDA"/>
    <x v="0"/>
    <x v="2"/>
    <n v="4"/>
    <n v="2"/>
    <x v="1"/>
    <x v="1"/>
    <x v="1"/>
    <n v="121708"/>
    <n v="182562"/>
    <n v="68684693"/>
    <n v="564.34000230058825"/>
  </r>
  <r>
    <s v="DISTRIENVIOS LTDA"/>
    <x v="0"/>
    <x v="2"/>
    <n v="4"/>
    <n v="2"/>
    <x v="1"/>
    <x v="2"/>
    <x v="1"/>
    <n v="103740"/>
    <n v="155610"/>
    <n v="56305835"/>
    <n v="542.75915750915749"/>
  </r>
  <r>
    <s v="DISTRIENVIOS LTDA"/>
    <x v="0"/>
    <x v="2"/>
    <n v="4"/>
    <n v="3"/>
    <x v="1"/>
    <x v="1"/>
    <x v="1"/>
    <n v="67313"/>
    <n v="100969"/>
    <n v="37987136"/>
    <n v="564.33580437656917"/>
  </r>
  <r>
    <s v="DISTRIENVIOS LTDA"/>
    <x v="0"/>
    <x v="2"/>
    <n v="4"/>
    <n v="3"/>
    <x v="1"/>
    <x v="2"/>
    <x v="1"/>
    <n v="31096"/>
    <n v="46644"/>
    <n v="22988941"/>
    <n v="739.28932981733988"/>
  </r>
  <r>
    <s v="DOMESA DE COLOMBIA S.A."/>
    <x v="0"/>
    <x v="0"/>
    <n v="2"/>
    <n v="1"/>
    <x v="1"/>
    <x v="1"/>
    <x v="0"/>
    <n v="439513"/>
    <n v="439513"/>
    <n v="65926950000"/>
    <n v="150000"/>
  </r>
  <r>
    <s v="DOMESA DE COLOMBIA S.A."/>
    <x v="0"/>
    <x v="0"/>
    <n v="2"/>
    <n v="3"/>
    <x v="1"/>
    <x v="2"/>
    <x v="3"/>
    <n v="1"/>
    <n v="4"/>
    <n v="150000"/>
    <n v="150000"/>
  </r>
  <r>
    <s v="DOMESA DE COLOMBIA S.A."/>
    <x v="0"/>
    <x v="0"/>
    <n v="2"/>
    <n v="1"/>
    <x v="1"/>
    <x v="2"/>
    <x v="1"/>
    <n v="20"/>
    <n v="40"/>
    <n v="3000000"/>
    <n v="150000"/>
  </r>
  <r>
    <s v="DOMESA DE COLOMBIA S.A."/>
    <x v="0"/>
    <x v="0"/>
    <n v="2"/>
    <n v="1"/>
    <x v="1"/>
    <x v="2"/>
    <x v="2"/>
    <n v="21"/>
    <n v="63"/>
    <n v="3150000"/>
    <n v="150000"/>
  </r>
  <r>
    <s v="DOMESA DE COLOMBIA S.A."/>
    <x v="0"/>
    <x v="0"/>
    <n v="2"/>
    <n v="1"/>
    <x v="1"/>
    <x v="2"/>
    <x v="3"/>
    <n v="1"/>
    <n v="4"/>
    <n v="150000"/>
    <n v="150000"/>
  </r>
  <r>
    <s v="DOMESA DE COLOMBIA S.A."/>
    <x v="0"/>
    <x v="0"/>
    <n v="2"/>
    <n v="1"/>
    <x v="1"/>
    <x v="2"/>
    <x v="4"/>
    <n v="15"/>
    <n v="75"/>
    <n v="2250000"/>
    <n v="150000"/>
  </r>
  <r>
    <s v="DOMESA DE COLOMBIA S.A."/>
    <x v="0"/>
    <x v="0"/>
    <n v="2"/>
    <n v="2"/>
    <x v="1"/>
    <x v="1"/>
    <x v="0"/>
    <n v="427256"/>
    <n v="427256"/>
    <n v="64088400000"/>
    <n v="150000"/>
  </r>
  <r>
    <s v="DOMESA DE COLOMBIA S.A."/>
    <x v="0"/>
    <x v="0"/>
    <n v="2"/>
    <n v="2"/>
    <x v="1"/>
    <x v="2"/>
    <x v="0"/>
    <n v="9644"/>
    <n v="9644"/>
    <n v="1446600000"/>
    <n v="150000"/>
  </r>
  <r>
    <s v="DOMESA DE COLOMBIA S.A."/>
    <x v="0"/>
    <x v="0"/>
    <n v="2"/>
    <n v="2"/>
    <x v="1"/>
    <x v="2"/>
    <x v="1"/>
    <n v="29"/>
    <n v="58"/>
    <n v="4350000"/>
    <n v="150000"/>
  </r>
  <r>
    <s v="DOMESA DE COLOMBIA S.A."/>
    <x v="0"/>
    <x v="0"/>
    <n v="2"/>
    <n v="2"/>
    <x v="1"/>
    <x v="2"/>
    <x v="2"/>
    <n v="21"/>
    <n v="63"/>
    <n v="3150000"/>
    <n v="150000"/>
  </r>
  <r>
    <s v="DOMESA DE COLOMBIA S.A."/>
    <x v="0"/>
    <x v="0"/>
    <n v="2"/>
    <n v="2"/>
    <x v="1"/>
    <x v="2"/>
    <x v="3"/>
    <n v="5"/>
    <n v="20"/>
    <n v="750000"/>
    <n v="150000"/>
  </r>
  <r>
    <s v="DOMESA DE COLOMBIA S.A."/>
    <x v="0"/>
    <x v="0"/>
    <n v="2"/>
    <n v="2"/>
    <x v="1"/>
    <x v="2"/>
    <x v="4"/>
    <n v="45"/>
    <n v="225"/>
    <n v="6750000"/>
    <n v="150000"/>
  </r>
  <r>
    <s v="DOMESA DE COLOMBIA S.A."/>
    <x v="0"/>
    <x v="0"/>
    <n v="2"/>
    <n v="3"/>
    <x v="1"/>
    <x v="2"/>
    <x v="4"/>
    <n v="6"/>
    <n v="30"/>
    <n v="900000"/>
    <n v="150000"/>
  </r>
  <r>
    <s v="DOMESA DE COLOMBIA S.A."/>
    <x v="0"/>
    <x v="0"/>
    <n v="2"/>
    <n v="3"/>
    <x v="1"/>
    <x v="1"/>
    <x v="0"/>
    <n v="416861"/>
    <n v="416861"/>
    <n v="62529150000"/>
    <n v="150000"/>
  </r>
  <r>
    <s v="DOMESA DE COLOMBIA S.A."/>
    <x v="0"/>
    <x v="0"/>
    <n v="2"/>
    <n v="3"/>
    <x v="1"/>
    <x v="2"/>
    <x v="0"/>
    <n v="8891"/>
    <n v="8891"/>
    <n v="1333650000"/>
    <n v="150000"/>
  </r>
  <r>
    <s v="DOMESA DE COLOMBIA S.A."/>
    <x v="0"/>
    <x v="0"/>
    <n v="2"/>
    <n v="3"/>
    <x v="1"/>
    <x v="2"/>
    <x v="1"/>
    <n v="14"/>
    <n v="28"/>
    <n v="2100000"/>
    <n v="150000"/>
  </r>
  <r>
    <s v="DOMESA DE COLOMBIA S.A."/>
    <x v="0"/>
    <x v="0"/>
    <n v="2"/>
    <n v="3"/>
    <x v="1"/>
    <x v="2"/>
    <x v="2"/>
    <n v="2"/>
    <n v="6"/>
    <n v="300000"/>
    <n v="150000"/>
  </r>
  <r>
    <s v="DOMESA DE COLOMBIA S.A."/>
    <x v="0"/>
    <x v="0"/>
    <n v="2"/>
    <n v="1"/>
    <x v="1"/>
    <x v="2"/>
    <x v="0"/>
    <n v="8416"/>
    <n v="8416"/>
    <n v="1262400000"/>
    <n v="150000"/>
  </r>
  <r>
    <s v="DOMESA DE COLOMBIA S.A."/>
    <x v="0"/>
    <x v="1"/>
    <n v="3"/>
    <n v="2"/>
    <x v="1"/>
    <x v="2"/>
    <x v="4"/>
    <n v="41"/>
    <n v="205"/>
    <n v="6150000"/>
    <n v="150000"/>
  </r>
  <r>
    <s v="DOMESA DE COLOMBIA S.A."/>
    <x v="0"/>
    <x v="1"/>
    <n v="3"/>
    <n v="2"/>
    <x v="1"/>
    <x v="2"/>
    <x v="3"/>
    <n v="38"/>
    <n v="152"/>
    <n v="5700000"/>
    <n v="150000"/>
  </r>
  <r>
    <s v="DOMESA DE COLOMBIA S.A."/>
    <x v="0"/>
    <x v="1"/>
    <n v="3"/>
    <n v="2"/>
    <x v="1"/>
    <x v="2"/>
    <x v="2"/>
    <n v="15"/>
    <n v="45"/>
    <n v="2250000"/>
    <n v="150000"/>
  </r>
  <r>
    <s v="DOMESA DE COLOMBIA S.A."/>
    <x v="0"/>
    <x v="1"/>
    <n v="3"/>
    <n v="2"/>
    <x v="1"/>
    <x v="2"/>
    <x v="1"/>
    <n v="24"/>
    <n v="48"/>
    <n v="3600000"/>
    <n v="150000"/>
  </r>
  <r>
    <s v="DOMESA DE COLOMBIA S.A."/>
    <x v="0"/>
    <x v="1"/>
    <n v="3"/>
    <n v="2"/>
    <x v="1"/>
    <x v="2"/>
    <x v="0"/>
    <n v="2017"/>
    <n v="2017"/>
    <n v="302550000"/>
    <n v="150000"/>
  </r>
  <r>
    <s v="DOMESA DE COLOMBIA S.A."/>
    <x v="0"/>
    <x v="1"/>
    <n v="3"/>
    <n v="2"/>
    <x v="1"/>
    <x v="1"/>
    <x v="0"/>
    <n v="370959"/>
    <n v="370959"/>
    <n v="55643850000"/>
    <n v="150000"/>
  </r>
  <r>
    <s v="DOMESA DE COLOMBIA S.A."/>
    <x v="0"/>
    <x v="1"/>
    <n v="3"/>
    <n v="1"/>
    <x v="1"/>
    <x v="2"/>
    <x v="4"/>
    <n v="8"/>
    <n v="40"/>
    <n v="1200000"/>
    <n v="150000"/>
  </r>
  <r>
    <s v="DOMESA DE COLOMBIA S.A."/>
    <x v="0"/>
    <x v="1"/>
    <n v="3"/>
    <n v="1"/>
    <x v="1"/>
    <x v="2"/>
    <x v="3"/>
    <n v="5"/>
    <n v="20"/>
    <n v="750000"/>
    <n v="150000"/>
  </r>
  <r>
    <s v="DOMESA DE COLOMBIA S.A."/>
    <x v="0"/>
    <x v="1"/>
    <n v="3"/>
    <n v="1"/>
    <x v="1"/>
    <x v="2"/>
    <x v="2"/>
    <n v="4"/>
    <n v="12"/>
    <n v="600000"/>
    <n v="150000"/>
  </r>
  <r>
    <s v="DOMESA DE COLOMBIA S.A."/>
    <x v="0"/>
    <x v="1"/>
    <n v="3"/>
    <n v="1"/>
    <x v="1"/>
    <x v="2"/>
    <x v="1"/>
    <n v="4"/>
    <n v="8"/>
    <n v="600000"/>
    <n v="150000"/>
  </r>
  <r>
    <s v="DOMESA DE COLOMBIA S.A."/>
    <x v="0"/>
    <x v="1"/>
    <n v="3"/>
    <n v="1"/>
    <x v="1"/>
    <x v="2"/>
    <x v="0"/>
    <n v="1955"/>
    <n v="1955"/>
    <n v="293250000"/>
    <n v="150000"/>
  </r>
  <r>
    <s v="DOMESA DE COLOMBIA S.A."/>
    <x v="0"/>
    <x v="1"/>
    <n v="3"/>
    <n v="1"/>
    <x v="1"/>
    <x v="1"/>
    <x v="0"/>
    <n v="373984"/>
    <n v="373984"/>
    <n v="56097600000"/>
    <n v="150000"/>
  </r>
  <r>
    <s v="DOMESA DE COLOMBIA S.A."/>
    <x v="0"/>
    <x v="1"/>
    <n v="3"/>
    <n v="3"/>
    <x v="1"/>
    <x v="2"/>
    <x v="4"/>
    <n v="36"/>
    <n v="180"/>
    <n v="5400000"/>
    <n v="150000"/>
  </r>
  <r>
    <s v="DOMESA DE COLOMBIA S.A."/>
    <x v="0"/>
    <x v="1"/>
    <n v="3"/>
    <n v="3"/>
    <x v="1"/>
    <x v="2"/>
    <x v="3"/>
    <n v="24"/>
    <n v="96"/>
    <n v="3600000"/>
    <n v="150000"/>
  </r>
  <r>
    <s v="DOMESA DE COLOMBIA S.A."/>
    <x v="0"/>
    <x v="1"/>
    <n v="3"/>
    <n v="3"/>
    <x v="1"/>
    <x v="2"/>
    <x v="2"/>
    <n v="182"/>
    <n v="546"/>
    <n v="27300000"/>
    <n v="150000"/>
  </r>
  <r>
    <s v="DOMESA DE COLOMBIA S.A."/>
    <x v="0"/>
    <x v="1"/>
    <n v="3"/>
    <n v="3"/>
    <x v="1"/>
    <x v="2"/>
    <x v="1"/>
    <n v="42"/>
    <n v="84"/>
    <n v="6300000"/>
    <n v="150000"/>
  </r>
  <r>
    <s v="DOMESA DE COLOMBIA S.A."/>
    <x v="0"/>
    <x v="1"/>
    <n v="3"/>
    <n v="3"/>
    <x v="1"/>
    <x v="1"/>
    <x v="0"/>
    <n v="379392"/>
    <n v="379392"/>
    <n v="56908800000"/>
    <n v="150000"/>
  </r>
  <r>
    <s v="DOMESA DE COLOMBIA S.A."/>
    <x v="0"/>
    <x v="1"/>
    <n v="3"/>
    <n v="3"/>
    <x v="1"/>
    <x v="2"/>
    <x v="0"/>
    <n v="1963"/>
    <n v="1963"/>
    <n v="294450000"/>
    <n v="150000"/>
  </r>
  <r>
    <s v="DOMESA DE COLOMBIA S.A."/>
    <x v="0"/>
    <x v="2"/>
    <n v="4"/>
    <n v="3"/>
    <x v="1"/>
    <x v="2"/>
    <x v="4"/>
    <n v="38"/>
    <n v="190"/>
    <n v="5700000"/>
    <n v="150000"/>
  </r>
  <r>
    <s v="DOMESA DE COLOMBIA S.A."/>
    <x v="0"/>
    <x v="2"/>
    <n v="4"/>
    <n v="3"/>
    <x v="1"/>
    <x v="2"/>
    <x v="3"/>
    <n v="22"/>
    <n v="88"/>
    <n v="3300000"/>
    <n v="150000"/>
  </r>
  <r>
    <s v="DOMESA DE COLOMBIA S.A."/>
    <x v="0"/>
    <x v="2"/>
    <n v="4"/>
    <n v="3"/>
    <x v="1"/>
    <x v="2"/>
    <x v="2"/>
    <n v="111"/>
    <n v="333"/>
    <n v="16650000"/>
    <n v="150000"/>
  </r>
  <r>
    <s v="DOMESA DE COLOMBIA S.A."/>
    <x v="0"/>
    <x v="2"/>
    <n v="4"/>
    <n v="3"/>
    <x v="1"/>
    <x v="2"/>
    <x v="1"/>
    <n v="35"/>
    <n v="70"/>
    <n v="5250000"/>
    <n v="150000"/>
  </r>
  <r>
    <s v="DOMESA DE COLOMBIA S.A."/>
    <x v="0"/>
    <x v="2"/>
    <n v="4"/>
    <n v="3"/>
    <x v="1"/>
    <x v="2"/>
    <x v="0"/>
    <n v="2216"/>
    <n v="2216"/>
    <n v="332400000"/>
    <n v="150000"/>
  </r>
  <r>
    <s v="DOMESA DE COLOMBIA S.A."/>
    <x v="0"/>
    <x v="2"/>
    <n v="4"/>
    <n v="3"/>
    <x v="1"/>
    <x v="1"/>
    <x v="0"/>
    <n v="393532"/>
    <n v="393532"/>
    <n v="59029800000"/>
    <n v="150000"/>
  </r>
  <r>
    <s v="DOMESA DE COLOMBIA S.A."/>
    <x v="0"/>
    <x v="2"/>
    <n v="4"/>
    <n v="2"/>
    <x v="1"/>
    <x v="2"/>
    <x v="4"/>
    <n v="36"/>
    <n v="180"/>
    <n v="54000"/>
    <n v="1500"/>
  </r>
  <r>
    <s v="DOMESA DE COLOMBIA S.A."/>
    <x v="0"/>
    <x v="2"/>
    <n v="4"/>
    <n v="2"/>
    <x v="1"/>
    <x v="2"/>
    <x v="3"/>
    <n v="39"/>
    <n v="156"/>
    <n v="5850000"/>
    <n v="150000"/>
  </r>
  <r>
    <s v="DOMESA DE COLOMBIA S.A."/>
    <x v="0"/>
    <x v="2"/>
    <n v="4"/>
    <n v="2"/>
    <x v="1"/>
    <x v="2"/>
    <x v="2"/>
    <n v="142"/>
    <n v="426"/>
    <n v="21300000"/>
    <n v="150000"/>
  </r>
  <r>
    <s v="DOMESA DE COLOMBIA S.A."/>
    <x v="0"/>
    <x v="2"/>
    <n v="4"/>
    <n v="2"/>
    <x v="1"/>
    <x v="2"/>
    <x v="1"/>
    <n v="33"/>
    <n v="66"/>
    <n v="4950000"/>
    <n v="150000"/>
  </r>
  <r>
    <s v="DOMESA DE COLOMBIA S.A."/>
    <x v="0"/>
    <x v="2"/>
    <n v="4"/>
    <n v="2"/>
    <x v="1"/>
    <x v="2"/>
    <x v="0"/>
    <n v="2030"/>
    <n v="2030"/>
    <n v="304500000"/>
    <n v="150000"/>
  </r>
  <r>
    <s v="DOMESA DE COLOMBIA S.A."/>
    <x v="0"/>
    <x v="2"/>
    <n v="4"/>
    <n v="2"/>
    <x v="1"/>
    <x v="1"/>
    <x v="0"/>
    <n v="387396"/>
    <n v="387396"/>
    <n v="58109400000"/>
    <n v="150000"/>
  </r>
  <r>
    <s v="DOMESA DE COLOMBIA S.A."/>
    <x v="0"/>
    <x v="2"/>
    <n v="4"/>
    <n v="1"/>
    <x v="1"/>
    <x v="2"/>
    <x v="4"/>
    <n v="23"/>
    <n v="115"/>
    <n v="3450000"/>
    <n v="150000"/>
  </r>
  <r>
    <s v="DOMESA DE COLOMBIA S.A."/>
    <x v="0"/>
    <x v="2"/>
    <n v="4"/>
    <n v="1"/>
    <x v="1"/>
    <x v="2"/>
    <x v="3"/>
    <n v="8"/>
    <n v="32"/>
    <n v="1200000"/>
    <n v="150000"/>
  </r>
  <r>
    <s v="DOMESA DE COLOMBIA S.A."/>
    <x v="0"/>
    <x v="2"/>
    <n v="4"/>
    <n v="1"/>
    <x v="1"/>
    <x v="2"/>
    <x v="2"/>
    <n v="142"/>
    <n v="426"/>
    <n v="2130000"/>
    <n v="15000"/>
  </r>
  <r>
    <s v="DOMESA DE COLOMBIA S.A."/>
    <x v="0"/>
    <x v="2"/>
    <n v="4"/>
    <n v="1"/>
    <x v="1"/>
    <x v="2"/>
    <x v="1"/>
    <n v="27"/>
    <n v="54"/>
    <n v="4050000"/>
    <n v="150000"/>
  </r>
  <r>
    <s v="DOMESA DE COLOMBIA S.A."/>
    <x v="0"/>
    <x v="2"/>
    <n v="4"/>
    <n v="1"/>
    <x v="1"/>
    <x v="1"/>
    <x v="0"/>
    <n v="394719"/>
    <n v="394719"/>
    <n v="59207850000"/>
    <n v="150000"/>
  </r>
  <r>
    <s v="DOMESA DE COLOMBIA S.A."/>
    <x v="0"/>
    <x v="2"/>
    <n v="4"/>
    <n v="1"/>
    <x v="1"/>
    <x v="2"/>
    <x v="0"/>
    <n v="2046"/>
    <n v="2046"/>
    <n v="306900000"/>
    <n v="150000"/>
  </r>
  <r>
    <s v="DOMINA ENTREGA TOTAL S.A."/>
    <x v="0"/>
    <x v="0"/>
    <n v="2"/>
    <n v="1"/>
    <x v="1"/>
    <x v="1"/>
    <x v="0"/>
    <n v="4978251.78"/>
    <n v="4978251.78"/>
    <n v="2636534545.6500001"/>
    <n v="529.61052637839862"/>
  </r>
  <r>
    <s v="DOMINA ENTREGA TOTAL S.A."/>
    <x v="0"/>
    <x v="0"/>
    <n v="2"/>
    <n v="2"/>
    <x v="1"/>
    <x v="1"/>
    <x v="0"/>
    <n v="4633010.28"/>
    <n v="4633010.28"/>
    <n v="2453691015.2800002"/>
    <n v="529.6105268473525"/>
  </r>
  <r>
    <s v="DOMINA ENTREGA TOTAL S.A."/>
    <x v="0"/>
    <x v="0"/>
    <n v="2"/>
    <n v="3"/>
    <x v="1"/>
    <x v="1"/>
    <x v="0"/>
    <n v="3996353.63"/>
    <n v="3996353.63"/>
    <n v="2116510947.3499999"/>
    <n v="529.61052582075922"/>
  </r>
  <r>
    <s v="DOMINA ENTREGA TOTAL S.A."/>
    <x v="0"/>
    <x v="0"/>
    <n v="2"/>
    <n v="1"/>
    <x v="1"/>
    <x v="2"/>
    <x v="0"/>
    <n v="262013.25"/>
    <n v="262013.25"/>
    <n v="198448836.77000001"/>
    <n v="757.40000465625315"/>
  </r>
  <r>
    <s v="DOMINA ENTREGA TOTAL S.A."/>
    <x v="0"/>
    <x v="0"/>
    <n v="2"/>
    <n v="2"/>
    <x v="1"/>
    <x v="2"/>
    <x v="0"/>
    <n v="243842.65"/>
    <n v="243842.65"/>
    <n v="184686420.50999999"/>
    <n v="757.39998933738616"/>
  </r>
  <r>
    <s v="DOMINA ENTREGA TOTAL S.A."/>
    <x v="0"/>
    <x v="0"/>
    <n v="2"/>
    <n v="3"/>
    <x v="1"/>
    <x v="2"/>
    <x v="0"/>
    <n v="210334.4"/>
    <n v="210334.4"/>
    <n v="159307275.61000001"/>
    <n v="757.40000499205087"/>
  </r>
  <r>
    <s v="DOMINA ENTREGA TOTAL S.A."/>
    <x v="0"/>
    <x v="1"/>
    <n v="3"/>
    <n v="2"/>
    <x v="1"/>
    <x v="1"/>
    <x v="0"/>
    <n v="3901728.02"/>
    <n v="3901728.02"/>
    <n v="2066396228.97"/>
    <n v="529.61052599714526"/>
  </r>
  <r>
    <s v="DOMINA ENTREGA TOTAL S.A."/>
    <x v="0"/>
    <x v="1"/>
    <n v="3"/>
    <n v="3"/>
    <x v="1"/>
    <x v="1"/>
    <x v="0"/>
    <n v="3918390.33"/>
    <n v="3918390.33"/>
    <n v="2075220766.47"/>
    <n v="529.61052669553726"/>
  </r>
  <r>
    <s v="DOMINA ENTREGA TOTAL S.A."/>
    <x v="0"/>
    <x v="1"/>
    <n v="3"/>
    <n v="1"/>
    <x v="1"/>
    <x v="2"/>
    <x v="0"/>
    <n v="228371.25"/>
    <n v="228371.25"/>
    <n v="172968383.63"/>
    <n v="757.39999509570487"/>
  </r>
  <r>
    <s v="DOMINA ENTREGA TOTAL S.A."/>
    <x v="0"/>
    <x v="1"/>
    <n v="3"/>
    <n v="2"/>
    <x v="1"/>
    <x v="2"/>
    <x v="0"/>
    <n v="205354.11"/>
    <n v="205354.11"/>
    <n v="155535200.03"/>
    <n v="757.3999859559666"/>
  </r>
  <r>
    <s v="DOMINA ENTREGA TOTAL S.A."/>
    <x v="0"/>
    <x v="1"/>
    <n v="3"/>
    <n v="3"/>
    <x v="1"/>
    <x v="2"/>
    <x v="0"/>
    <n v="206231.07"/>
    <n v="206231.07"/>
    <n v="156199412.53"/>
    <n v="757.40000054308018"/>
  </r>
  <r>
    <s v="DOMINA ENTREGA TOTAL S.A."/>
    <x v="0"/>
    <x v="1"/>
    <n v="3"/>
    <n v="1"/>
    <x v="1"/>
    <x v="1"/>
    <x v="0"/>
    <n v="4339053.72"/>
    <n v="4339053.72"/>
    <n v="2298008525.3699999"/>
    <n v="529.61052654817092"/>
  </r>
  <r>
    <s v="DOMINA ENTREGA TOTAL S.A."/>
    <x v="0"/>
    <x v="2"/>
    <n v="4"/>
    <n v="1"/>
    <x v="1"/>
    <x v="1"/>
    <x v="0"/>
    <n v="4037115.08"/>
    <n v="4037115.08"/>
    <n v="2232949596.0300002"/>
    <n v="553.1052624910559"/>
  </r>
  <r>
    <s v="DOMINA ENTREGA TOTAL S.A."/>
    <x v="0"/>
    <x v="2"/>
    <n v="4"/>
    <n v="2"/>
    <x v="1"/>
    <x v="1"/>
    <x v="0"/>
    <n v="5126327.13"/>
    <n v="5126327.13"/>
    <n v="2835398518.23"/>
    <n v="553.10526353982414"/>
  </r>
  <r>
    <s v="DOMINA ENTREGA TOTAL S.A."/>
    <x v="0"/>
    <x v="2"/>
    <n v="4"/>
    <n v="3"/>
    <x v="1"/>
    <x v="1"/>
    <x v="0"/>
    <n v="6428816.2300000004"/>
    <n v="6428816.2300000004"/>
    <n v="3555812091.6599998"/>
    <n v="553.10526299800608"/>
  </r>
  <r>
    <s v="DOMINA ENTREGA TOTAL S.A."/>
    <x v="0"/>
    <x v="2"/>
    <n v="4"/>
    <n v="1"/>
    <x v="1"/>
    <x v="2"/>
    <x v="0"/>
    <n v="212479.74"/>
    <n v="212479.74"/>
    <n v="168071474.97"/>
    <n v="791.00000296498865"/>
  </r>
  <r>
    <s v="DOMINA ENTREGA TOTAL S.A."/>
    <x v="0"/>
    <x v="2"/>
    <n v="4"/>
    <n v="2"/>
    <x v="1"/>
    <x v="2"/>
    <x v="0"/>
    <n v="269806.69"/>
    <n v="269806.69"/>
    <n v="213417092.77000001"/>
    <n v="791.00000363223023"/>
  </r>
  <r>
    <s v="DOMINA ENTREGA TOTAL S.A."/>
    <x v="0"/>
    <x v="2"/>
    <n v="4"/>
    <n v="3"/>
    <x v="1"/>
    <x v="2"/>
    <x v="0"/>
    <n v="338358.75"/>
    <n v="338358.75"/>
    <n v="267641770.34"/>
    <n v="790.99999731054686"/>
  </r>
  <r>
    <s v="EASYMAIL S.A.S."/>
    <x v="0"/>
    <x v="0"/>
    <n v="2"/>
    <n v="3"/>
    <x v="1"/>
    <x v="1"/>
    <x v="0"/>
    <n v="11650"/>
    <n v="11650"/>
    <n v="24722161"/>
    <n v="2122.0739055793993"/>
  </r>
  <r>
    <s v="EASYMAIL S.A.S."/>
    <x v="0"/>
    <x v="0"/>
    <n v="2"/>
    <n v="2"/>
    <x v="1"/>
    <x v="2"/>
    <x v="0"/>
    <n v="8054"/>
    <n v="8054"/>
    <n v="35578204"/>
    <n v="4417.4576607896697"/>
  </r>
  <r>
    <s v="EASYMAIL S.A.S."/>
    <x v="0"/>
    <x v="0"/>
    <n v="2"/>
    <n v="2"/>
    <x v="1"/>
    <x v="1"/>
    <x v="0"/>
    <n v="25016"/>
    <n v="25016"/>
    <n v="35661270"/>
    <n v="1425.5384553885513"/>
  </r>
  <r>
    <s v="EASYMAIL S.A.S."/>
    <x v="0"/>
    <x v="0"/>
    <n v="2"/>
    <n v="1"/>
    <x v="1"/>
    <x v="2"/>
    <x v="0"/>
    <n v="4537"/>
    <n v="4537"/>
    <n v="27676252"/>
    <n v="6100.1216662993165"/>
  </r>
  <r>
    <s v="EASYMAIL S.A.S."/>
    <x v="0"/>
    <x v="0"/>
    <n v="2"/>
    <n v="1"/>
    <x v="1"/>
    <x v="1"/>
    <x v="0"/>
    <n v="18276"/>
    <n v="18276"/>
    <n v="32463319"/>
    <n v="1776.2814073101335"/>
  </r>
  <r>
    <s v="EASYMAIL S.A.S."/>
    <x v="0"/>
    <x v="0"/>
    <n v="2"/>
    <n v="3"/>
    <x v="1"/>
    <x v="2"/>
    <x v="0"/>
    <n v="2744"/>
    <n v="2744"/>
    <n v="19708497"/>
    <n v="7182.3968658892127"/>
  </r>
  <r>
    <s v="EASYMAIL S.A.S."/>
    <x v="0"/>
    <x v="1"/>
    <n v="3"/>
    <n v="3"/>
    <x v="1"/>
    <x v="2"/>
    <x v="0"/>
    <n v="10455"/>
    <n v="2744"/>
    <n v="51980713"/>
    <n v="4971.8520325203253"/>
  </r>
  <r>
    <s v="EASYMAIL S.A.S."/>
    <x v="0"/>
    <x v="1"/>
    <n v="3"/>
    <n v="3"/>
    <x v="1"/>
    <x v="1"/>
    <x v="0"/>
    <n v="51765"/>
    <n v="11650"/>
    <n v="70447605"/>
    <n v="1360.9119095914227"/>
  </r>
  <r>
    <s v="EASYMAIL S.A.S."/>
    <x v="0"/>
    <x v="1"/>
    <n v="3"/>
    <n v="2"/>
    <x v="1"/>
    <x v="2"/>
    <x v="0"/>
    <n v="7744"/>
    <n v="7744"/>
    <n v="33412030"/>
    <n v="4314.5699896694214"/>
  </r>
  <r>
    <s v="EASYMAIL S.A.S."/>
    <x v="0"/>
    <x v="1"/>
    <n v="3"/>
    <n v="2"/>
    <x v="1"/>
    <x v="1"/>
    <x v="0"/>
    <n v="18584"/>
    <n v="18584"/>
    <n v="29664670"/>
    <n v="1596.2478476108481"/>
  </r>
  <r>
    <s v="EASYMAIL S.A.S."/>
    <x v="0"/>
    <x v="1"/>
    <n v="3"/>
    <n v="1"/>
    <x v="1"/>
    <x v="1"/>
    <x v="0"/>
    <n v="16878"/>
    <n v="16878"/>
    <n v="26331040"/>
    <n v="1560.0805782675673"/>
  </r>
  <r>
    <s v="EASYMAIL S.A.S."/>
    <x v="0"/>
    <x v="1"/>
    <n v="3"/>
    <n v="1"/>
    <x v="1"/>
    <x v="2"/>
    <x v="0"/>
    <n v="6900"/>
    <n v="6900"/>
    <n v="25758310"/>
    <n v="3733.0884057971016"/>
  </r>
  <r>
    <s v="EASYMAIL S.A.S."/>
    <x v="0"/>
    <x v="2"/>
    <n v="4"/>
    <n v="1"/>
    <x v="1"/>
    <x v="2"/>
    <x v="0"/>
    <n v="4108"/>
    <n v="4108"/>
    <n v="24902478"/>
    <n v="6061.9469328140212"/>
  </r>
  <r>
    <s v="EASYMAIL S.A.S."/>
    <x v="0"/>
    <x v="2"/>
    <n v="4"/>
    <n v="1"/>
    <x v="1"/>
    <x v="1"/>
    <x v="0"/>
    <n v="20834"/>
    <n v="20834"/>
    <n v="37084395"/>
    <n v="1779.9940001919938"/>
  </r>
  <r>
    <s v="EASYMAIL S.A.S."/>
    <x v="0"/>
    <x v="2"/>
    <n v="4"/>
    <n v="2"/>
    <x v="1"/>
    <x v="2"/>
    <x v="0"/>
    <n v="5682"/>
    <n v="5682"/>
    <n v="25976242"/>
    <n v="4571.6722984864482"/>
  </r>
  <r>
    <s v="EASYMAIL S.A.S."/>
    <x v="0"/>
    <x v="2"/>
    <n v="4"/>
    <n v="2"/>
    <x v="1"/>
    <x v="1"/>
    <x v="0"/>
    <n v="17639"/>
    <n v="17639"/>
    <n v="28201599"/>
    <n v="1598.8207381370826"/>
  </r>
  <r>
    <s v="EASYMAIL S.A.S."/>
    <x v="0"/>
    <x v="2"/>
    <n v="4"/>
    <n v="3"/>
    <x v="1"/>
    <x v="2"/>
    <x v="0"/>
    <n v="6824"/>
    <n v="6824"/>
    <n v="31957039"/>
    <n v="4683.0361957796013"/>
  </r>
  <r>
    <s v="EASYMAIL S.A.S."/>
    <x v="0"/>
    <x v="2"/>
    <n v="4"/>
    <n v="3"/>
    <x v="1"/>
    <x v="1"/>
    <x v="0"/>
    <n v="21622"/>
    <n v="21622"/>
    <n v="38262926"/>
    <n v="1769.6293589862178"/>
  </r>
  <r>
    <s v="ENCARGA LOGISTICA EMPRESARIAL S.A.S."/>
    <x v="0"/>
    <x v="0"/>
    <n v="2"/>
    <n v="1"/>
    <x v="0"/>
    <x v="1"/>
    <x v="0"/>
    <n v="3431"/>
    <n v="3431"/>
    <n v="17216505"/>
    <n v="5017.926260565433"/>
  </r>
  <r>
    <s v="ENCARGA LOGISTICA EMPRESARIAL S.A.S."/>
    <x v="0"/>
    <x v="0"/>
    <n v="2"/>
    <n v="3"/>
    <x v="1"/>
    <x v="1"/>
    <x v="0"/>
    <n v="1583"/>
    <n v="1583"/>
    <n v="2921200"/>
    <n v="1845.356917245736"/>
  </r>
  <r>
    <s v="ENCARGA LOGISTICA EMPRESARIAL S.A.S."/>
    <x v="0"/>
    <x v="0"/>
    <n v="2"/>
    <n v="2"/>
    <x v="0"/>
    <x v="1"/>
    <x v="0"/>
    <n v="3785"/>
    <n v="3785"/>
    <n v="35340862"/>
    <n v="9337.0837516512547"/>
  </r>
  <r>
    <s v="ENCARGA LOGISTICA EMPRESARIAL S.A.S."/>
    <x v="0"/>
    <x v="0"/>
    <n v="2"/>
    <n v="2"/>
    <x v="0"/>
    <x v="2"/>
    <x v="0"/>
    <n v="534"/>
    <n v="534"/>
    <n v="11636650"/>
    <n v="21791.479400749064"/>
  </r>
  <r>
    <s v="ENCARGA LOGISTICA EMPRESARIAL S.A.S."/>
    <x v="0"/>
    <x v="0"/>
    <n v="2"/>
    <n v="3"/>
    <x v="0"/>
    <x v="1"/>
    <x v="0"/>
    <n v="3600"/>
    <n v="3600"/>
    <n v="30787650"/>
    <n v="8552.125"/>
  </r>
  <r>
    <s v="ENCARGA LOGISTICA EMPRESARIAL S.A.S."/>
    <x v="0"/>
    <x v="0"/>
    <n v="2"/>
    <n v="3"/>
    <x v="0"/>
    <x v="2"/>
    <x v="0"/>
    <n v="432"/>
    <n v="432"/>
    <n v="9659915"/>
    <n v="22360.91435185185"/>
  </r>
  <r>
    <s v="ENCARGA LOGISTICA EMPRESARIAL S.A.S."/>
    <x v="0"/>
    <x v="0"/>
    <n v="2"/>
    <n v="1"/>
    <x v="0"/>
    <x v="2"/>
    <x v="0"/>
    <n v="435"/>
    <n v="435"/>
    <n v="8548772"/>
    <n v="19652.349425287357"/>
  </r>
  <r>
    <s v="ENCARGA LOGISTICA EMPRESARIAL S.A.S."/>
    <x v="0"/>
    <x v="0"/>
    <n v="2"/>
    <n v="2"/>
    <x v="1"/>
    <x v="1"/>
    <x v="0"/>
    <n v="1521"/>
    <n v="1521"/>
    <n v="3399600"/>
    <n v="2235.1084812623276"/>
  </r>
  <r>
    <s v="ENCARGA LOGISTICA EMPRESARIAL S.A.S."/>
    <x v="0"/>
    <x v="0"/>
    <n v="2"/>
    <n v="1"/>
    <x v="1"/>
    <x v="1"/>
    <x v="0"/>
    <n v="1427"/>
    <n v="1427"/>
    <n v="1992600"/>
    <n v="1396.3559915907499"/>
  </r>
  <r>
    <s v="ENCARGA LOGISTICA EMPRESARIAL S.A.S."/>
    <x v="0"/>
    <x v="1"/>
    <n v="3"/>
    <n v="1"/>
    <x v="0"/>
    <x v="1"/>
    <x v="0"/>
    <n v="3761"/>
    <n v="3761"/>
    <n v="32720697"/>
    <n v="8699.9992023398027"/>
  </r>
  <r>
    <s v="ENCARGA LOGISTICA EMPRESARIAL S.A.S."/>
    <x v="0"/>
    <x v="1"/>
    <n v="3"/>
    <n v="2"/>
    <x v="0"/>
    <x v="2"/>
    <x v="0"/>
    <n v="548"/>
    <n v="548"/>
    <n v="13910480"/>
    <n v="25384.087591240877"/>
  </r>
  <r>
    <s v="ENCARGA LOGISTICA EMPRESARIAL S.A.S."/>
    <x v="0"/>
    <x v="1"/>
    <n v="3"/>
    <n v="3"/>
    <x v="0"/>
    <x v="1"/>
    <x v="0"/>
    <n v="4015"/>
    <n v="4015"/>
    <n v="33661252"/>
    <n v="8383.8734744707344"/>
  </r>
  <r>
    <s v="ENCARGA LOGISTICA EMPRESARIAL S.A.S."/>
    <x v="0"/>
    <x v="1"/>
    <n v="3"/>
    <n v="3"/>
    <x v="0"/>
    <x v="2"/>
    <x v="0"/>
    <n v="571"/>
    <n v="571"/>
    <n v="10172358"/>
    <n v="17814.987740805605"/>
  </r>
  <r>
    <s v="ENCARGA LOGISTICA EMPRESARIAL S.A.S."/>
    <x v="0"/>
    <x v="1"/>
    <n v="3"/>
    <n v="2"/>
    <x v="1"/>
    <x v="2"/>
    <x v="0"/>
    <n v="133"/>
    <n v="133"/>
    <n v="925000"/>
    <n v="6954.8872180451126"/>
  </r>
  <r>
    <s v="ENCARGA LOGISTICA EMPRESARIAL S.A.S."/>
    <x v="0"/>
    <x v="1"/>
    <n v="3"/>
    <n v="3"/>
    <x v="1"/>
    <x v="1"/>
    <x v="0"/>
    <n v="3815"/>
    <n v="3815"/>
    <n v="3402600"/>
    <n v="891.90039318479683"/>
  </r>
  <r>
    <s v="ENCARGA LOGISTICA EMPRESARIAL S.A.S."/>
    <x v="0"/>
    <x v="1"/>
    <n v="3"/>
    <n v="3"/>
    <x v="1"/>
    <x v="2"/>
    <x v="0"/>
    <n v="6"/>
    <n v="6"/>
    <n v="172500"/>
    <n v="28750"/>
  </r>
  <r>
    <s v="ENCARGA LOGISTICA EMPRESARIAL S.A.S."/>
    <x v="0"/>
    <x v="1"/>
    <n v="3"/>
    <n v="1"/>
    <x v="1"/>
    <x v="1"/>
    <x v="0"/>
    <n v="2444"/>
    <n v="2444"/>
    <n v="1835600"/>
    <n v="751.063829787234"/>
  </r>
  <r>
    <s v="ENCARGA LOGISTICA EMPRESARIAL S.A.S."/>
    <x v="0"/>
    <x v="1"/>
    <n v="3"/>
    <n v="1"/>
    <x v="1"/>
    <x v="2"/>
    <x v="0"/>
    <n v="325"/>
    <n v="325"/>
    <n v="594600"/>
    <n v="1829.5384615384614"/>
  </r>
  <r>
    <s v="ENCARGA LOGISTICA EMPRESARIAL S.A.S."/>
    <x v="0"/>
    <x v="1"/>
    <n v="3"/>
    <n v="2"/>
    <x v="1"/>
    <x v="1"/>
    <x v="0"/>
    <n v="1337"/>
    <n v="1337"/>
    <n v="3435500"/>
    <n v="2569.5587135377709"/>
  </r>
  <r>
    <s v="ENCARGA LOGISTICA EMPRESARIAL S.A.S."/>
    <x v="0"/>
    <x v="1"/>
    <n v="3"/>
    <n v="2"/>
    <x v="0"/>
    <x v="1"/>
    <x v="0"/>
    <n v="3929"/>
    <n v="3929"/>
    <n v="29903818"/>
    <n v="7611.0506490201069"/>
  </r>
  <r>
    <s v="ENCARGA LOGISTICA EMPRESARIAL S.A.S."/>
    <x v="0"/>
    <x v="1"/>
    <n v="3"/>
    <n v="1"/>
    <x v="0"/>
    <x v="2"/>
    <x v="0"/>
    <n v="500"/>
    <n v="500"/>
    <n v="11121795"/>
    <n v="22243.59"/>
  </r>
  <r>
    <s v="ENCARGA LOGISTICA EMPRESARIAL S.A.S."/>
    <x v="0"/>
    <x v="2"/>
    <n v="4"/>
    <n v="1"/>
    <x v="0"/>
    <x v="1"/>
    <x v="0"/>
    <n v="4131"/>
    <n v="4131"/>
    <n v="30294230"/>
    <n v="7333.3890099249575"/>
  </r>
  <r>
    <s v="ENCARGA LOGISTICA EMPRESARIAL S.A.S."/>
    <x v="0"/>
    <x v="2"/>
    <n v="4"/>
    <n v="2"/>
    <x v="0"/>
    <x v="2"/>
    <x v="0"/>
    <n v="675"/>
    <n v="675"/>
    <n v="12998945"/>
    <n v="19257.696296296297"/>
  </r>
  <r>
    <s v="ENCARGA LOGISTICA EMPRESARIAL S.A.S."/>
    <x v="0"/>
    <x v="2"/>
    <n v="4"/>
    <n v="3"/>
    <x v="0"/>
    <x v="1"/>
    <x v="0"/>
    <n v="4149"/>
    <n v="4149"/>
    <n v="45566500"/>
    <n v="10982.525909857797"/>
  </r>
  <r>
    <s v="ENCARGA LOGISTICA EMPRESARIAL S.A.S."/>
    <x v="0"/>
    <x v="2"/>
    <n v="4"/>
    <n v="3"/>
    <x v="0"/>
    <x v="2"/>
    <x v="0"/>
    <n v="591"/>
    <n v="591"/>
    <n v="10720250"/>
    <n v="18139.170896785108"/>
  </r>
  <r>
    <s v="ENCARGA LOGISTICA EMPRESARIAL S.A.S."/>
    <x v="0"/>
    <x v="2"/>
    <n v="4"/>
    <n v="1"/>
    <x v="1"/>
    <x v="1"/>
    <x v="0"/>
    <n v="2931"/>
    <n v="2931"/>
    <n v="3269400"/>
    <n v="1115.4554759467758"/>
  </r>
  <r>
    <s v="ENCARGA LOGISTICA EMPRESARIAL S.A.S."/>
    <x v="0"/>
    <x v="2"/>
    <n v="4"/>
    <n v="1"/>
    <x v="1"/>
    <x v="2"/>
    <x v="0"/>
    <n v="3"/>
    <n v="3"/>
    <n v="600"/>
    <n v="200"/>
  </r>
  <r>
    <s v="ENCARGA LOGISTICA EMPRESARIAL S.A.S."/>
    <x v="0"/>
    <x v="2"/>
    <n v="4"/>
    <n v="2"/>
    <x v="1"/>
    <x v="1"/>
    <x v="0"/>
    <n v="3148"/>
    <n v="3148"/>
    <n v="3364000"/>
    <n v="1068.6149936467598"/>
  </r>
  <r>
    <s v="ENCARGA LOGISTICA EMPRESARIAL S.A.S."/>
    <x v="0"/>
    <x v="2"/>
    <n v="4"/>
    <n v="2"/>
    <x v="1"/>
    <x v="2"/>
    <x v="0"/>
    <n v="486"/>
    <n v="486"/>
    <n v="2000"/>
    <n v="4.1152263374485596"/>
  </r>
  <r>
    <s v="ENCARGA LOGISTICA EMPRESARIAL S.A.S."/>
    <x v="0"/>
    <x v="2"/>
    <n v="4"/>
    <n v="3"/>
    <x v="1"/>
    <x v="1"/>
    <x v="0"/>
    <n v="2888"/>
    <n v="2888"/>
    <n v="3699000"/>
    <n v="1280.8171745152354"/>
  </r>
  <r>
    <s v="ENCARGA LOGISTICA EMPRESARIAL S.A.S."/>
    <x v="0"/>
    <x v="2"/>
    <n v="4"/>
    <n v="3"/>
    <x v="1"/>
    <x v="2"/>
    <x v="0"/>
    <n v="4"/>
    <n v="4"/>
    <n v="1342800"/>
    <n v="335700"/>
  </r>
  <r>
    <s v="ENCARGA LOGISTICA EMPRESARIAL S.A.S."/>
    <x v="0"/>
    <x v="2"/>
    <n v="4"/>
    <n v="1"/>
    <x v="0"/>
    <x v="2"/>
    <x v="0"/>
    <n v="664"/>
    <n v="664"/>
    <n v="14687510"/>
    <n v="22119.743975903613"/>
  </r>
  <r>
    <s v="ENCARGA LOGISTICA EMPRESARIAL S.A.S."/>
    <x v="0"/>
    <x v="2"/>
    <n v="4"/>
    <n v="2"/>
    <x v="0"/>
    <x v="1"/>
    <x v="0"/>
    <n v="4547"/>
    <n v="4547"/>
    <n v="30522065"/>
    <n v="6712.5720255113265"/>
  </r>
  <r>
    <s v="ENTREGA INMEDIATA SEGURA S.A."/>
    <x v="0"/>
    <x v="0"/>
    <n v="2"/>
    <n v="2"/>
    <x v="1"/>
    <x v="2"/>
    <x v="0"/>
    <n v="958399"/>
    <n v="24640438"/>
    <n v="643729546"/>
    <n v="671.67176301310838"/>
  </r>
  <r>
    <s v="ENTREGA INMEDIATA SEGURA S.A."/>
    <x v="0"/>
    <x v="0"/>
    <n v="2"/>
    <n v="3"/>
    <x v="1"/>
    <x v="2"/>
    <x v="0"/>
    <n v="950784"/>
    <n v="24444657"/>
    <n v="590685267"/>
    <n v="621.26126123283518"/>
  </r>
  <r>
    <s v="ENTREGA INMEDIATA SEGURA S.A."/>
    <x v="0"/>
    <x v="0"/>
    <n v="2"/>
    <n v="1"/>
    <x v="1"/>
    <x v="2"/>
    <x v="0"/>
    <n v="1655939"/>
    <n v="42574192"/>
    <n v="1057701495"/>
    <n v="638.73216042378374"/>
  </r>
  <r>
    <s v="ENTREGA INMEDIATA SEGURA S.A."/>
    <x v="0"/>
    <x v="0"/>
    <n v="2"/>
    <n v="3"/>
    <x v="1"/>
    <x v="1"/>
    <x v="0"/>
    <n v="1416355"/>
    <n v="36414487"/>
    <n v="906517696"/>
    <n v="640.03565207875147"/>
  </r>
  <r>
    <s v="ENTREGA INMEDIATA SEGURA S.A."/>
    <x v="0"/>
    <x v="0"/>
    <n v="2"/>
    <n v="2"/>
    <x v="1"/>
    <x v="1"/>
    <x v="0"/>
    <n v="1517115"/>
    <n v="39005027"/>
    <n v="1079651931"/>
    <n v="711.64804975232596"/>
  </r>
  <r>
    <s v="ENTREGA INMEDIATA SEGURA S.A."/>
    <x v="0"/>
    <x v="0"/>
    <n v="2"/>
    <n v="1"/>
    <x v="1"/>
    <x v="1"/>
    <x v="0"/>
    <n v="2198609"/>
    <n v="56526237"/>
    <n v="1544731839"/>
    <n v="702.59506760865622"/>
  </r>
  <r>
    <s v="ENTREGA INMEDIATA SEGURA S.A."/>
    <x v="0"/>
    <x v="1"/>
    <n v="3"/>
    <n v="2"/>
    <x v="1"/>
    <x v="1"/>
    <x v="0"/>
    <n v="1338312"/>
    <n v="34408002"/>
    <n v="768134787"/>
    <n v="573.95793133439736"/>
  </r>
  <r>
    <s v="ENTREGA INMEDIATA SEGURA S.A."/>
    <x v="0"/>
    <x v="1"/>
    <n v="3"/>
    <n v="3"/>
    <x v="1"/>
    <x v="1"/>
    <x v="0"/>
    <n v="1248956"/>
    <n v="32110659"/>
    <n v="720495430"/>
    <n v="576.87815263307914"/>
  </r>
  <r>
    <s v="ENTREGA INMEDIATA SEGURA S.A."/>
    <x v="0"/>
    <x v="1"/>
    <n v="3"/>
    <n v="1"/>
    <x v="1"/>
    <x v="2"/>
    <x v="0"/>
    <n v="1229847"/>
    <n v="31619366"/>
    <n v="757022878"/>
    <n v="615.54232193110204"/>
  </r>
  <r>
    <s v="ENTREGA INMEDIATA SEGURA S.A."/>
    <x v="0"/>
    <x v="1"/>
    <n v="3"/>
    <n v="2"/>
    <x v="1"/>
    <x v="2"/>
    <x v="0"/>
    <n v="878824"/>
    <n v="22594565"/>
    <n v="553118382"/>
    <n v="629.38470273911503"/>
  </r>
  <r>
    <s v="ENTREGA INMEDIATA SEGURA S.A."/>
    <x v="0"/>
    <x v="1"/>
    <n v="3"/>
    <n v="3"/>
    <x v="1"/>
    <x v="2"/>
    <x v="0"/>
    <n v="826544"/>
    <n v="21250446"/>
    <n v="490052599"/>
    <n v="592.89354105770531"/>
  </r>
  <r>
    <s v="ENTREGA INMEDIATA SEGURA S.A."/>
    <x v="0"/>
    <x v="1"/>
    <n v="3"/>
    <n v="1"/>
    <x v="1"/>
    <x v="1"/>
    <x v="0"/>
    <n v="1755085"/>
    <n v="45123235"/>
    <n v="1009373392"/>
    <n v="575.11367939444528"/>
  </r>
  <r>
    <s v="ENTREGA INMEDIATA SEGURA S.A."/>
    <x v="0"/>
    <x v="2"/>
    <n v="4"/>
    <n v="1"/>
    <x v="1"/>
    <x v="1"/>
    <x v="0"/>
    <n v="1728545"/>
    <n v="44440892"/>
    <n v="1184068472"/>
    <n v="685.00876286125037"/>
  </r>
  <r>
    <s v="ENTREGA INMEDIATA SEGURA S.A."/>
    <x v="0"/>
    <x v="2"/>
    <n v="4"/>
    <n v="2"/>
    <x v="1"/>
    <x v="1"/>
    <x v="0"/>
    <n v="1274757"/>
    <n v="32774002"/>
    <n v="884259802"/>
    <n v="693.66930481652582"/>
  </r>
  <r>
    <s v="ENTREGA INMEDIATA SEGURA S.A."/>
    <x v="0"/>
    <x v="2"/>
    <n v="4"/>
    <n v="3"/>
    <x v="1"/>
    <x v="1"/>
    <x v="0"/>
    <n v="1220215"/>
    <n v="31371728"/>
    <n v="841169770"/>
    <n v="689.36193211852014"/>
  </r>
  <r>
    <s v="ENTREGA INMEDIATA SEGURA S.A."/>
    <x v="0"/>
    <x v="2"/>
    <n v="4"/>
    <n v="1"/>
    <x v="1"/>
    <x v="2"/>
    <x v="0"/>
    <n v="1215663"/>
    <n v="31254696"/>
    <n v="706054869"/>
    <n v="580.79818913629845"/>
  </r>
  <r>
    <s v="ENTREGA INMEDIATA SEGURA S.A."/>
    <x v="0"/>
    <x v="2"/>
    <n v="4"/>
    <n v="2"/>
    <x v="1"/>
    <x v="2"/>
    <x v="0"/>
    <n v="860320"/>
    <n v="22118827"/>
    <n v="511900581"/>
    <n v="595.01183396875581"/>
  </r>
  <r>
    <s v="ENTREGA INMEDIATA SEGURA S.A."/>
    <x v="0"/>
    <x v="2"/>
    <n v="4"/>
    <n v="3"/>
    <x v="1"/>
    <x v="2"/>
    <x v="0"/>
    <n v="803822"/>
    <n v="20666254"/>
    <n v="468251278"/>
    <n v="582.53105538290811"/>
  </r>
  <r>
    <s v="ENVIACOL COLOMBIA SAS"/>
    <x v="0"/>
    <x v="0"/>
    <n v="2"/>
    <n v="3"/>
    <x v="0"/>
    <x v="3"/>
    <x v="1"/>
    <n v="2"/>
    <n v="4"/>
    <n v="40866"/>
    <n v="20433"/>
  </r>
  <r>
    <s v="ENVIACOL COLOMBIA SAS"/>
    <x v="0"/>
    <x v="0"/>
    <n v="2"/>
    <n v="3"/>
    <x v="0"/>
    <x v="3"/>
    <x v="2"/>
    <n v="1"/>
    <n v="3"/>
    <n v="40502"/>
    <n v="40502"/>
  </r>
  <r>
    <s v="ENVIACOL COLOMBIA SAS"/>
    <x v="0"/>
    <x v="0"/>
    <n v="2"/>
    <n v="3"/>
    <x v="0"/>
    <x v="3"/>
    <x v="3"/>
    <n v="2"/>
    <n v="8"/>
    <n v="75930"/>
    <n v="37965"/>
  </r>
  <r>
    <s v="ENVIACOL COLOMBIA SAS"/>
    <x v="0"/>
    <x v="0"/>
    <n v="2"/>
    <n v="1"/>
    <x v="0"/>
    <x v="3"/>
    <x v="0"/>
    <n v="2"/>
    <n v="2"/>
    <n v="81200"/>
    <n v="40600"/>
  </r>
  <r>
    <s v="ENVIACOL COLOMBIA SAS"/>
    <x v="0"/>
    <x v="0"/>
    <n v="2"/>
    <n v="1"/>
    <x v="0"/>
    <x v="3"/>
    <x v="1"/>
    <n v="2"/>
    <n v="4"/>
    <n v="91552"/>
    <n v="45776"/>
  </r>
  <r>
    <s v="ENVIACOL COLOMBIA SAS"/>
    <x v="0"/>
    <x v="0"/>
    <n v="2"/>
    <n v="1"/>
    <x v="0"/>
    <x v="3"/>
    <x v="2"/>
    <n v="2"/>
    <n v="6"/>
    <n v="74451"/>
    <n v="37225.5"/>
  </r>
  <r>
    <s v="ENVIACOL COLOMBIA SAS"/>
    <x v="0"/>
    <x v="0"/>
    <n v="2"/>
    <n v="1"/>
    <x v="0"/>
    <x v="3"/>
    <x v="3"/>
    <n v="3"/>
    <n v="12"/>
    <n v="125105"/>
    <n v="41701.666666666664"/>
  </r>
  <r>
    <s v="ENVIACOL COLOMBIA SAS"/>
    <x v="0"/>
    <x v="0"/>
    <n v="2"/>
    <n v="1"/>
    <x v="0"/>
    <x v="3"/>
    <x v="4"/>
    <n v="2"/>
    <n v="10"/>
    <n v="80178"/>
    <n v="40089"/>
  </r>
  <r>
    <s v="ENVIACOL COLOMBIA SAS"/>
    <x v="0"/>
    <x v="0"/>
    <n v="2"/>
    <n v="2"/>
    <x v="0"/>
    <x v="3"/>
    <x v="1"/>
    <n v="1"/>
    <n v="2"/>
    <n v="32571"/>
    <n v="32571"/>
  </r>
  <r>
    <s v="ENVIACOL COLOMBIA SAS"/>
    <x v="0"/>
    <x v="0"/>
    <n v="2"/>
    <n v="2"/>
    <x v="0"/>
    <x v="3"/>
    <x v="2"/>
    <n v="1"/>
    <n v="3"/>
    <n v="113763"/>
    <n v="113763"/>
  </r>
  <r>
    <s v="ENVIACOL COLOMBIA SAS"/>
    <x v="0"/>
    <x v="0"/>
    <n v="2"/>
    <n v="2"/>
    <x v="0"/>
    <x v="3"/>
    <x v="3"/>
    <n v="3"/>
    <n v="12"/>
    <n v="83076"/>
    <n v="27692"/>
  </r>
  <r>
    <s v="ENVIACOL COLOMBIA SAS"/>
    <x v="0"/>
    <x v="0"/>
    <n v="2"/>
    <n v="2"/>
    <x v="0"/>
    <x v="3"/>
    <x v="4"/>
    <n v="2"/>
    <n v="10"/>
    <n v="76806"/>
    <n v="38403"/>
  </r>
  <r>
    <s v="ENVIACOL COLOMBIA SAS"/>
    <x v="0"/>
    <x v="1"/>
    <n v="3"/>
    <n v="3"/>
    <x v="0"/>
    <x v="3"/>
    <x v="3"/>
    <n v="4"/>
    <n v="13.17"/>
    <n v="250170"/>
    <n v="62542.5"/>
  </r>
  <r>
    <s v="ENVIACOL COLOMBIA SAS"/>
    <x v="0"/>
    <x v="1"/>
    <n v="3"/>
    <n v="3"/>
    <x v="0"/>
    <x v="3"/>
    <x v="4"/>
    <n v="12"/>
    <n v="51.78"/>
    <n v="502398"/>
    <n v="41866.5"/>
  </r>
  <r>
    <s v="ENVIACOL COLOMBIA SAS"/>
    <x v="0"/>
    <x v="1"/>
    <n v="3"/>
    <n v="3"/>
    <x v="0"/>
    <x v="3"/>
    <x v="1"/>
    <n v="7"/>
    <n v="11.77"/>
    <n v="571949"/>
    <n v="81707"/>
  </r>
  <r>
    <s v="ENVIACOL COLOMBIA SAS"/>
    <x v="0"/>
    <x v="1"/>
    <n v="3"/>
    <n v="3"/>
    <x v="0"/>
    <x v="3"/>
    <x v="0"/>
    <n v="11"/>
    <n v="8.19"/>
    <n v="493428"/>
    <n v="44857.090909090912"/>
  </r>
  <r>
    <s v="ENVIACOL COLOMBIA SAS"/>
    <x v="0"/>
    <x v="1"/>
    <n v="3"/>
    <n v="2"/>
    <x v="0"/>
    <x v="3"/>
    <x v="4"/>
    <n v="19"/>
    <n v="84.74"/>
    <n v="803030"/>
    <n v="42264.73684210526"/>
  </r>
  <r>
    <s v="ENVIACOL COLOMBIA SAS"/>
    <x v="0"/>
    <x v="1"/>
    <n v="3"/>
    <n v="2"/>
    <x v="0"/>
    <x v="3"/>
    <x v="3"/>
    <n v="5"/>
    <n v="16.350000000000001"/>
    <n v="149942"/>
    <n v="29988.400000000001"/>
  </r>
  <r>
    <s v="ENVIACOL COLOMBIA SAS"/>
    <x v="0"/>
    <x v="1"/>
    <n v="3"/>
    <n v="2"/>
    <x v="0"/>
    <x v="3"/>
    <x v="2"/>
    <n v="8"/>
    <n v="21.76"/>
    <n v="254137"/>
    <n v="31767.125"/>
  </r>
  <r>
    <s v="ENVIACOL COLOMBIA SAS"/>
    <x v="0"/>
    <x v="1"/>
    <n v="3"/>
    <n v="2"/>
    <x v="0"/>
    <x v="3"/>
    <x v="1"/>
    <n v="8"/>
    <n v="13.58"/>
    <n v="236056"/>
    <n v="29507"/>
  </r>
  <r>
    <s v="ENVIACOL COLOMBIA SAS"/>
    <x v="0"/>
    <x v="1"/>
    <n v="3"/>
    <n v="2"/>
    <x v="0"/>
    <x v="3"/>
    <x v="0"/>
    <n v="8"/>
    <n v="5.85"/>
    <n v="401661"/>
    <n v="50207.625"/>
  </r>
  <r>
    <s v="ENVIACOL COLOMBIA SAS"/>
    <x v="0"/>
    <x v="1"/>
    <n v="3"/>
    <n v="1"/>
    <x v="0"/>
    <x v="3"/>
    <x v="4"/>
    <n v="22"/>
    <n v="99.01"/>
    <n v="962211"/>
    <n v="43736.86363636364"/>
  </r>
  <r>
    <s v="ENVIACOL COLOMBIA SAS"/>
    <x v="0"/>
    <x v="1"/>
    <n v="3"/>
    <n v="1"/>
    <x v="0"/>
    <x v="3"/>
    <x v="3"/>
    <n v="11"/>
    <n v="37.229999999999997"/>
    <n v="445442"/>
    <n v="40494.727272727272"/>
  </r>
  <r>
    <s v="ENVIACOL COLOMBIA SAS"/>
    <x v="0"/>
    <x v="1"/>
    <n v="3"/>
    <n v="1"/>
    <x v="0"/>
    <x v="3"/>
    <x v="2"/>
    <n v="5"/>
    <n v="13.15"/>
    <n v="169682"/>
    <n v="33936.400000000001"/>
  </r>
  <r>
    <s v="ENVIACOL COLOMBIA SAS"/>
    <x v="0"/>
    <x v="1"/>
    <n v="3"/>
    <n v="1"/>
    <x v="0"/>
    <x v="3"/>
    <x v="1"/>
    <n v="6"/>
    <n v="8.9700000000000006"/>
    <n v="267162"/>
    <n v="44527"/>
  </r>
  <r>
    <s v="ENVIACOL COLOMBIA SAS"/>
    <x v="0"/>
    <x v="1"/>
    <n v="3"/>
    <n v="1"/>
    <x v="0"/>
    <x v="3"/>
    <x v="0"/>
    <n v="17"/>
    <n v="12.07"/>
    <n v="724800"/>
    <n v="42635.294117647056"/>
  </r>
  <r>
    <s v="ENVIACOL COLOMBIA SAS"/>
    <x v="0"/>
    <x v="1"/>
    <n v="3"/>
    <n v="3"/>
    <x v="0"/>
    <x v="3"/>
    <x v="2"/>
    <n v="8"/>
    <n v="20.86"/>
    <n v="269029"/>
    <n v="33628.625"/>
  </r>
  <r>
    <s v="ENVIACOL COLOMBIA SAS"/>
    <x v="0"/>
    <x v="2"/>
    <n v="4"/>
    <n v="3"/>
    <x v="0"/>
    <x v="3"/>
    <x v="4"/>
    <n v="20"/>
    <n v="86.45"/>
    <n v="832259"/>
    <n v="41612.949999999997"/>
  </r>
  <r>
    <s v="ENVIACOL COLOMBIA SAS"/>
    <x v="0"/>
    <x v="2"/>
    <n v="4"/>
    <n v="3"/>
    <x v="0"/>
    <x v="3"/>
    <x v="3"/>
    <n v="20"/>
    <n v="68.52"/>
    <n v="752348"/>
    <n v="37617.4"/>
  </r>
  <r>
    <s v="ENVIACOL COLOMBIA SAS"/>
    <x v="0"/>
    <x v="2"/>
    <n v="4"/>
    <n v="3"/>
    <x v="0"/>
    <x v="3"/>
    <x v="2"/>
    <n v="17"/>
    <n v="42.48"/>
    <n v="753832"/>
    <n v="44343.058823529413"/>
  </r>
  <r>
    <s v="ENVIACOL COLOMBIA SAS"/>
    <x v="0"/>
    <x v="2"/>
    <n v="4"/>
    <n v="3"/>
    <x v="0"/>
    <x v="3"/>
    <x v="1"/>
    <n v="23"/>
    <n v="28.64"/>
    <n v="1022773"/>
    <n v="44468.391304347824"/>
  </r>
  <r>
    <s v="ENVIACOL COLOMBIA SAS"/>
    <x v="0"/>
    <x v="2"/>
    <n v="4"/>
    <n v="3"/>
    <x v="0"/>
    <x v="3"/>
    <x v="0"/>
    <n v="13"/>
    <n v="5.23"/>
    <n v="609432"/>
    <n v="46879.384615384617"/>
  </r>
  <r>
    <s v="ENVIACOL COLOMBIA SAS"/>
    <x v="0"/>
    <x v="2"/>
    <n v="4"/>
    <n v="2"/>
    <x v="0"/>
    <x v="3"/>
    <x v="4"/>
    <n v="23"/>
    <n v="99.65"/>
    <n v="967477.12"/>
    <n v="42064.222608695651"/>
  </r>
  <r>
    <s v="ENVIACOL COLOMBIA SAS"/>
    <x v="0"/>
    <x v="2"/>
    <n v="4"/>
    <n v="2"/>
    <x v="0"/>
    <x v="3"/>
    <x v="3"/>
    <n v="15"/>
    <n v="51.9"/>
    <n v="579292.47"/>
    <n v="38619.498"/>
  </r>
  <r>
    <s v="ENVIACOL COLOMBIA SAS"/>
    <x v="0"/>
    <x v="2"/>
    <n v="4"/>
    <n v="2"/>
    <x v="0"/>
    <x v="3"/>
    <x v="2"/>
    <n v="14"/>
    <n v="34.89"/>
    <n v="586143.67000000004"/>
    <n v="41867.405000000006"/>
  </r>
  <r>
    <s v="ENVIACOL COLOMBIA SAS"/>
    <x v="0"/>
    <x v="2"/>
    <n v="4"/>
    <n v="2"/>
    <x v="0"/>
    <x v="3"/>
    <x v="1"/>
    <n v="26"/>
    <n v="36.64"/>
    <n v="1098016.3700000001"/>
    <n v="42231.398846153854"/>
  </r>
  <r>
    <s v="ENVIACOL COLOMBIA SAS"/>
    <x v="0"/>
    <x v="2"/>
    <n v="4"/>
    <n v="2"/>
    <x v="0"/>
    <x v="3"/>
    <x v="0"/>
    <n v="9"/>
    <n v="4.09"/>
    <n v="506170.76"/>
    <n v="56241.195555555554"/>
  </r>
  <r>
    <s v="ENVIACOL COLOMBIA SAS"/>
    <x v="0"/>
    <x v="2"/>
    <n v="4"/>
    <n v="1"/>
    <x v="0"/>
    <x v="3"/>
    <x v="4"/>
    <n v="31"/>
    <n v="135.18"/>
    <n v="1169730"/>
    <n v="37733.225806451614"/>
  </r>
  <r>
    <s v="ENVIACOL COLOMBIA SAS"/>
    <x v="0"/>
    <x v="2"/>
    <n v="4"/>
    <n v="1"/>
    <x v="0"/>
    <x v="3"/>
    <x v="3"/>
    <n v="23"/>
    <n v="78.77"/>
    <n v="855272"/>
    <n v="37185.739130434784"/>
  </r>
  <r>
    <s v="ENVIACOL COLOMBIA SAS"/>
    <x v="0"/>
    <x v="2"/>
    <n v="4"/>
    <n v="1"/>
    <x v="0"/>
    <x v="3"/>
    <x v="2"/>
    <n v="30"/>
    <n v="75.16"/>
    <n v="1117945"/>
    <n v="37264.833333333336"/>
  </r>
  <r>
    <s v="ENVIACOL COLOMBIA SAS"/>
    <x v="0"/>
    <x v="2"/>
    <n v="4"/>
    <n v="1"/>
    <x v="0"/>
    <x v="3"/>
    <x v="0"/>
    <n v="27"/>
    <n v="12.27"/>
    <n v="1215756"/>
    <n v="45028"/>
  </r>
  <r>
    <s v="ENVIACOL COLOMBIA SAS"/>
    <x v="0"/>
    <x v="2"/>
    <n v="4"/>
    <n v="1"/>
    <x v="0"/>
    <x v="3"/>
    <x v="1"/>
    <n v="38"/>
    <n v="46.61"/>
    <n v="1496582"/>
    <n v="39383.73684210526"/>
  </r>
  <r>
    <s v="ENVIAMOS COMUNICACIONES SAS"/>
    <x v="0"/>
    <x v="0"/>
    <n v="2"/>
    <n v="2"/>
    <x v="1"/>
    <x v="1"/>
    <x v="0"/>
    <n v="65983"/>
    <n v="65983"/>
    <n v="239180651"/>
    <n v="3624.8829395450343"/>
  </r>
  <r>
    <s v="ENVIAMOS COMUNICACIONES SAS"/>
    <x v="0"/>
    <x v="0"/>
    <n v="2"/>
    <n v="2"/>
    <x v="1"/>
    <x v="2"/>
    <x v="0"/>
    <n v="5010"/>
    <n v="5010"/>
    <n v="30525576"/>
    <n v="6092.9293413173655"/>
  </r>
  <r>
    <s v="ENVIAMOS COMUNICACIONES SAS"/>
    <x v="0"/>
    <x v="0"/>
    <n v="2"/>
    <n v="3"/>
    <x v="1"/>
    <x v="1"/>
    <x v="0"/>
    <n v="74935"/>
    <n v="74935"/>
    <n v="186672338"/>
    <n v="2491.1234803496363"/>
  </r>
  <r>
    <s v="ENVIAMOS COMUNICACIONES SAS"/>
    <x v="0"/>
    <x v="0"/>
    <n v="2"/>
    <n v="3"/>
    <x v="1"/>
    <x v="2"/>
    <x v="0"/>
    <n v="2639"/>
    <n v="2639"/>
    <n v="9368692"/>
    <n v="3550.0917014020461"/>
  </r>
  <r>
    <s v="ENVIAMOS COMUNICACIONES SAS"/>
    <x v="0"/>
    <x v="0"/>
    <n v="2"/>
    <n v="1"/>
    <x v="1"/>
    <x v="1"/>
    <x v="0"/>
    <n v="68941"/>
    <n v="68941"/>
    <n v="192794250"/>
    <n v="2796.5107845839198"/>
  </r>
  <r>
    <s v="ENVIAMOS COMUNICACIONES SAS"/>
    <x v="0"/>
    <x v="0"/>
    <n v="2"/>
    <n v="1"/>
    <x v="1"/>
    <x v="2"/>
    <x v="0"/>
    <n v="5480"/>
    <n v="5480"/>
    <n v="33110719"/>
    <n v="6042.1020072992696"/>
  </r>
  <r>
    <s v="ENVIAMOS COMUNICACIONES SAS"/>
    <x v="0"/>
    <x v="1"/>
    <n v="3"/>
    <n v="1"/>
    <x v="1"/>
    <x v="2"/>
    <x v="0"/>
    <n v="11178"/>
    <n v="11178"/>
    <n v="59772742"/>
    <n v="5347.3556986938629"/>
  </r>
  <r>
    <s v="ENVIAMOS COMUNICACIONES SAS"/>
    <x v="0"/>
    <x v="1"/>
    <n v="3"/>
    <n v="1"/>
    <x v="1"/>
    <x v="1"/>
    <x v="0"/>
    <n v="57313"/>
    <n v="57313"/>
    <n v="155834614"/>
    <n v="2719.0098930434633"/>
  </r>
  <r>
    <s v="ENVIAMOS COMUNICACIONES SAS"/>
    <x v="0"/>
    <x v="1"/>
    <n v="3"/>
    <n v="3"/>
    <x v="1"/>
    <x v="2"/>
    <x v="0"/>
    <n v="9856"/>
    <n v="9856"/>
    <n v="43734271"/>
    <n v="4437.324573863636"/>
  </r>
  <r>
    <s v="ENVIAMOS COMUNICACIONES SAS"/>
    <x v="0"/>
    <x v="1"/>
    <n v="3"/>
    <n v="3"/>
    <x v="1"/>
    <x v="1"/>
    <x v="0"/>
    <n v="61319"/>
    <n v="61319"/>
    <n v="145041294"/>
    <n v="2365.3564800469676"/>
  </r>
  <r>
    <s v="ENVIAMOS COMUNICACIONES SAS"/>
    <x v="0"/>
    <x v="1"/>
    <n v="3"/>
    <n v="2"/>
    <x v="1"/>
    <x v="2"/>
    <x v="0"/>
    <n v="6039"/>
    <n v="6039"/>
    <n v="35048355"/>
    <n v="5803.6686537506212"/>
  </r>
  <r>
    <s v="ENVIAMOS COMUNICACIONES SAS"/>
    <x v="0"/>
    <x v="1"/>
    <n v="3"/>
    <n v="2"/>
    <x v="1"/>
    <x v="1"/>
    <x v="0"/>
    <n v="63838"/>
    <n v="63838"/>
    <n v="173901634"/>
    <n v="2724.1084307152478"/>
  </r>
  <r>
    <s v="ENVIAMOS COMUNICACIONES SAS"/>
    <x v="0"/>
    <x v="2"/>
    <n v="4"/>
    <n v="1"/>
    <x v="1"/>
    <x v="1"/>
    <x v="0"/>
    <n v="65856"/>
    <n v="65856"/>
    <n v="178510602"/>
    <n v="2710.6201712827988"/>
  </r>
  <r>
    <s v="ENVIAMOS COMUNICACIONES SAS"/>
    <x v="0"/>
    <x v="2"/>
    <n v="4"/>
    <n v="3"/>
    <x v="1"/>
    <x v="2"/>
    <x v="2"/>
    <n v="3740"/>
    <n v="3740"/>
    <n v="22194202"/>
    <n v="5934.2786096256687"/>
  </r>
  <r>
    <s v="ENVIAMOS COMUNICACIONES SAS"/>
    <x v="0"/>
    <x v="2"/>
    <n v="4"/>
    <n v="3"/>
    <x v="1"/>
    <x v="1"/>
    <x v="2"/>
    <n v="42676"/>
    <n v="42676"/>
    <n v="131050852"/>
    <n v="3070.8325991189427"/>
  </r>
  <r>
    <s v="ENVIAMOS COMUNICACIONES SAS"/>
    <x v="0"/>
    <x v="2"/>
    <n v="4"/>
    <n v="2"/>
    <x v="1"/>
    <x v="1"/>
    <x v="1"/>
    <n v="62644"/>
    <n v="62644"/>
    <n v="176202697"/>
    <n v="2812.7625470915013"/>
  </r>
  <r>
    <s v="ENVIAMOS COMUNICACIONES SAS"/>
    <x v="0"/>
    <x v="2"/>
    <n v="4"/>
    <n v="1"/>
    <x v="1"/>
    <x v="2"/>
    <x v="0"/>
    <n v="11556"/>
    <n v="11556"/>
    <n v="44326244"/>
    <n v="3835.7774316372447"/>
  </r>
  <r>
    <s v="ENVIAMOS COMUNICACIONES SAS"/>
    <x v="0"/>
    <x v="2"/>
    <n v="4"/>
    <n v="2"/>
    <x v="1"/>
    <x v="2"/>
    <x v="1"/>
    <n v="11897"/>
    <n v="11897"/>
    <n v="54695035"/>
    <n v="4597.3804320416912"/>
  </r>
  <r>
    <s v="ENVIOS LOGISTICOS LIMITADA"/>
    <x v="0"/>
    <x v="0"/>
    <n v="2"/>
    <n v="1"/>
    <x v="0"/>
    <x v="1"/>
    <x v="0"/>
    <n v="4467"/>
    <n v="4467"/>
    <n v="13397047"/>
    <n v="2999.115066039848"/>
  </r>
  <r>
    <s v="ENVIOS LOGISTICOS LIMITADA"/>
    <x v="0"/>
    <x v="0"/>
    <n v="2"/>
    <n v="1"/>
    <x v="0"/>
    <x v="2"/>
    <x v="0"/>
    <n v="1550"/>
    <n v="1550"/>
    <n v="10151342"/>
    <n v="6549.2529032258062"/>
  </r>
  <r>
    <s v="ENVIOS LOGISTICOS LIMITADA"/>
    <x v="0"/>
    <x v="0"/>
    <n v="2"/>
    <n v="2"/>
    <x v="0"/>
    <x v="1"/>
    <x v="0"/>
    <n v="4865"/>
    <n v="4865"/>
    <n v="12497354"/>
    <n v="2568.8291880781089"/>
  </r>
  <r>
    <s v="ENVIOS LOGISTICOS LIMITADA"/>
    <x v="0"/>
    <x v="0"/>
    <n v="2"/>
    <n v="2"/>
    <x v="0"/>
    <x v="2"/>
    <x v="0"/>
    <n v="1151"/>
    <n v="1151"/>
    <n v="8932088"/>
    <n v="7760.2849695916593"/>
  </r>
  <r>
    <s v="ENVIOS LOGISTICOS LIMITADA"/>
    <x v="0"/>
    <x v="0"/>
    <n v="2"/>
    <n v="3"/>
    <x v="0"/>
    <x v="1"/>
    <x v="0"/>
    <n v="2339"/>
    <n v="2339"/>
    <n v="7731441"/>
    <n v="3305.4471996579737"/>
  </r>
  <r>
    <s v="ENVIOS LOGISTICOS LIMITADA"/>
    <x v="0"/>
    <x v="0"/>
    <n v="2"/>
    <n v="3"/>
    <x v="0"/>
    <x v="2"/>
    <x v="0"/>
    <n v="1221"/>
    <n v="1221"/>
    <n v="6533122"/>
    <n v="5350.6322686322683"/>
  </r>
  <r>
    <s v="ENVIOS LOGISTICOS LIMITADA"/>
    <x v="0"/>
    <x v="1"/>
    <n v="3"/>
    <n v="3"/>
    <x v="0"/>
    <x v="2"/>
    <x v="0"/>
    <n v="8131"/>
    <n v="8131"/>
    <n v="15533199"/>
    <n v="1910.367605460583"/>
  </r>
  <r>
    <s v="ENVIOS LOGISTICOS LIMITADA"/>
    <x v="0"/>
    <x v="1"/>
    <n v="3"/>
    <n v="2"/>
    <x v="0"/>
    <x v="2"/>
    <x v="0"/>
    <n v="10879"/>
    <n v="10879"/>
    <n v="18124221"/>
    <n v="1665.9822593988417"/>
  </r>
  <r>
    <s v="ENVIOS LOGISTICOS LIMITADA"/>
    <x v="0"/>
    <x v="1"/>
    <n v="3"/>
    <n v="1"/>
    <x v="0"/>
    <x v="1"/>
    <x v="0"/>
    <n v="5555"/>
    <n v="5555"/>
    <n v="10029782"/>
    <n v="1805.5413141314132"/>
  </r>
  <r>
    <s v="ENVIOS LOGISTICOS LIMITADA"/>
    <x v="0"/>
    <x v="1"/>
    <n v="3"/>
    <n v="1"/>
    <x v="0"/>
    <x v="2"/>
    <x v="0"/>
    <n v="9065"/>
    <n v="9065"/>
    <n v="18996253"/>
    <n v="2095.5601765030337"/>
  </r>
  <r>
    <s v="ENVIOS LOGISTICOS LIMITADA"/>
    <x v="0"/>
    <x v="1"/>
    <n v="3"/>
    <n v="2"/>
    <x v="0"/>
    <x v="1"/>
    <x v="0"/>
    <n v="4346"/>
    <n v="4346"/>
    <n v="9630476"/>
    <n v="2215.9401748734467"/>
  </r>
  <r>
    <s v="ENVIOS LOGISTICOS LIMITADA"/>
    <x v="0"/>
    <x v="1"/>
    <n v="3"/>
    <n v="3"/>
    <x v="0"/>
    <x v="1"/>
    <x v="0"/>
    <n v="4128"/>
    <n v="4128"/>
    <n v="11490642"/>
    <n v="2783.5857558139537"/>
  </r>
  <r>
    <s v="ENVIOS LOGISTICOS LIMITADA"/>
    <x v="0"/>
    <x v="2"/>
    <n v="4"/>
    <n v="1"/>
    <x v="0"/>
    <x v="1"/>
    <x v="0"/>
    <n v="7995"/>
    <n v="7995"/>
    <n v="12618080"/>
    <n v="1578.2464040025015"/>
  </r>
  <r>
    <s v="ENVIOS LOGISTICOS LIMITADA"/>
    <x v="0"/>
    <x v="2"/>
    <n v="4"/>
    <n v="3"/>
    <x v="0"/>
    <x v="2"/>
    <x v="0"/>
    <n v="1522"/>
    <n v="1522"/>
    <n v="8850145"/>
    <n v="5814.8127463863339"/>
  </r>
  <r>
    <s v="ENVIOS LOGISTICOS LIMITADA"/>
    <x v="0"/>
    <x v="2"/>
    <n v="4"/>
    <n v="3"/>
    <x v="0"/>
    <x v="1"/>
    <x v="0"/>
    <n v="4116"/>
    <n v="4116"/>
    <n v="9192579"/>
    <n v="2233.3768221574346"/>
  </r>
  <r>
    <s v="ENVIOS LOGISTICOS LIMITADA"/>
    <x v="0"/>
    <x v="2"/>
    <n v="4"/>
    <n v="2"/>
    <x v="0"/>
    <x v="0"/>
    <x v="0"/>
    <n v="4"/>
    <n v="4"/>
    <n v="2436584"/>
    <n v="609146"/>
  </r>
  <r>
    <s v="ENVIOS LOGISTICOS LIMITADA"/>
    <x v="0"/>
    <x v="2"/>
    <n v="4"/>
    <n v="3"/>
    <x v="1"/>
    <x v="2"/>
    <x v="0"/>
    <n v="8038"/>
    <n v="8038"/>
    <n v="6519264"/>
    <n v="811.05548643941279"/>
  </r>
  <r>
    <s v="ENVIOS LOGISTICOS LIMITADA"/>
    <x v="0"/>
    <x v="2"/>
    <n v="4"/>
    <n v="3"/>
    <x v="1"/>
    <x v="1"/>
    <x v="0"/>
    <n v="150"/>
    <n v="150"/>
    <n v="1270286"/>
    <n v="8468.5733333333337"/>
  </r>
  <r>
    <s v="ENVIOS LOGISTICOS LIMITADA"/>
    <x v="0"/>
    <x v="2"/>
    <n v="4"/>
    <n v="1"/>
    <x v="0"/>
    <x v="2"/>
    <x v="0"/>
    <n v="4337"/>
    <n v="4337"/>
    <n v="14458688"/>
    <n v="3333.7994005072633"/>
  </r>
  <r>
    <s v="ENVIOS LOGISTICOS LIMITADA"/>
    <x v="0"/>
    <x v="2"/>
    <n v="4"/>
    <n v="2"/>
    <x v="1"/>
    <x v="1"/>
    <x v="0"/>
    <n v="52"/>
    <n v="52"/>
    <n v="556516"/>
    <n v="10702.23076923077"/>
  </r>
  <r>
    <s v="ENVIOS LOGISTICOS LIMITADA"/>
    <x v="0"/>
    <x v="2"/>
    <n v="4"/>
    <n v="1"/>
    <x v="1"/>
    <x v="2"/>
    <x v="0"/>
    <n v="6371"/>
    <n v="6371"/>
    <n v="5149104"/>
    <n v="808.20970020404957"/>
  </r>
  <r>
    <s v="ENVIOS LOGISTICOS LIMITADA"/>
    <x v="0"/>
    <x v="2"/>
    <n v="4"/>
    <n v="1"/>
    <x v="1"/>
    <x v="1"/>
    <x v="0"/>
    <n v="99"/>
    <n v="99"/>
    <n v="384588"/>
    <n v="3884.7272727272725"/>
  </r>
  <r>
    <s v="ENVIOS LOGISTICOS LIMITADA"/>
    <x v="0"/>
    <x v="2"/>
    <n v="4"/>
    <n v="2"/>
    <x v="0"/>
    <x v="2"/>
    <x v="0"/>
    <n v="964"/>
    <n v="964"/>
    <n v="7336219"/>
    <n v="7610.1856846473029"/>
  </r>
  <r>
    <s v="ENVIOS LOGISTICOS LIMITADA"/>
    <x v="0"/>
    <x v="2"/>
    <n v="4"/>
    <n v="2"/>
    <x v="0"/>
    <x v="1"/>
    <x v="0"/>
    <n v="4573"/>
    <n v="4573"/>
    <n v="10718460"/>
    <n v="2343.8574240104963"/>
  </r>
  <r>
    <s v="ENVIOS LOGISTICOS LIMITADA"/>
    <x v="0"/>
    <x v="2"/>
    <n v="4"/>
    <n v="1"/>
    <x v="0"/>
    <x v="0"/>
    <x v="0"/>
    <n v="11"/>
    <n v="11"/>
    <n v="2181400"/>
    <n v="198309.09090909091"/>
  </r>
  <r>
    <s v="ENVIOS LOGISTICOS LIMITADA"/>
    <x v="0"/>
    <x v="2"/>
    <n v="4"/>
    <n v="2"/>
    <x v="1"/>
    <x v="2"/>
    <x v="0"/>
    <n v="6580"/>
    <n v="6580"/>
    <n v="5155276"/>
    <n v="783.47659574468082"/>
  </r>
  <r>
    <s v="E.S.M. LOGISTICA S.A.S"/>
    <x v="0"/>
    <x v="0"/>
    <n v="2"/>
    <n v="2"/>
    <x v="0"/>
    <x v="2"/>
    <x v="0"/>
    <n v="716"/>
    <n v="14"/>
    <n v="6080800"/>
    <n v="8492.7374301675973"/>
  </r>
  <r>
    <s v="E.S.M. LOGISTICA S.A.S"/>
    <x v="0"/>
    <x v="0"/>
    <n v="2"/>
    <n v="2"/>
    <x v="0"/>
    <x v="2"/>
    <x v="1"/>
    <n v="17"/>
    <n v="26"/>
    <n v="177800"/>
    <n v="10458.823529411764"/>
  </r>
  <r>
    <s v="E.S.M. LOGISTICA S.A.S"/>
    <x v="0"/>
    <x v="0"/>
    <n v="2"/>
    <n v="2"/>
    <x v="0"/>
    <x v="2"/>
    <x v="2"/>
    <n v="3"/>
    <n v="8"/>
    <n v="26800"/>
    <n v="8933.3333333333339"/>
  </r>
  <r>
    <s v="E.S.M. LOGISTICA S.A.S"/>
    <x v="0"/>
    <x v="0"/>
    <n v="2"/>
    <n v="2"/>
    <x v="0"/>
    <x v="2"/>
    <x v="3"/>
    <n v="2"/>
    <n v="7"/>
    <n v="18600"/>
    <n v="9300"/>
  </r>
  <r>
    <s v="E.S.M. LOGISTICA S.A.S"/>
    <x v="0"/>
    <x v="0"/>
    <n v="2"/>
    <n v="2"/>
    <x v="0"/>
    <x v="2"/>
    <x v="4"/>
    <n v="3"/>
    <n v="14"/>
    <n v="38700"/>
    <n v="12900"/>
  </r>
  <r>
    <s v="E.S.M. LOGISTICA S.A.S"/>
    <x v="0"/>
    <x v="0"/>
    <n v="2"/>
    <n v="2"/>
    <x v="1"/>
    <x v="2"/>
    <x v="0"/>
    <n v="14357"/>
    <n v="287"/>
    <n v="14523371"/>
    <n v="1011.5881451556731"/>
  </r>
  <r>
    <s v="E.S.M. LOGISTICA S.A.S"/>
    <x v="0"/>
    <x v="0"/>
    <n v="2"/>
    <n v="3"/>
    <x v="0"/>
    <x v="2"/>
    <x v="0"/>
    <n v="870"/>
    <n v="17"/>
    <n v="7579000"/>
    <n v="8711.4942528735628"/>
  </r>
  <r>
    <s v="E.S.M. LOGISTICA S.A.S"/>
    <x v="0"/>
    <x v="0"/>
    <n v="2"/>
    <n v="3"/>
    <x v="0"/>
    <x v="2"/>
    <x v="1"/>
    <n v="21"/>
    <n v="32"/>
    <n v="195600"/>
    <n v="9314.2857142857138"/>
  </r>
  <r>
    <s v="E.S.M. LOGISTICA S.A.S"/>
    <x v="0"/>
    <x v="0"/>
    <n v="2"/>
    <n v="3"/>
    <x v="0"/>
    <x v="2"/>
    <x v="2"/>
    <n v="12"/>
    <n v="30"/>
    <n v="140600"/>
    <n v="11716.666666666666"/>
  </r>
  <r>
    <s v="E.S.M. LOGISTICA S.A.S"/>
    <x v="0"/>
    <x v="0"/>
    <n v="2"/>
    <n v="3"/>
    <x v="0"/>
    <x v="2"/>
    <x v="3"/>
    <n v="4"/>
    <n v="14"/>
    <n v="41600"/>
    <n v="10400"/>
  </r>
  <r>
    <s v="E.S.M. LOGISTICA S.A.S"/>
    <x v="0"/>
    <x v="0"/>
    <n v="2"/>
    <n v="3"/>
    <x v="0"/>
    <x v="2"/>
    <x v="4"/>
    <n v="3"/>
    <n v="14"/>
    <n v="36000"/>
    <n v="12000"/>
  </r>
  <r>
    <s v="E.S.M. LOGISTICA S.A.S"/>
    <x v="0"/>
    <x v="0"/>
    <n v="2"/>
    <n v="1"/>
    <x v="0"/>
    <x v="2"/>
    <x v="0"/>
    <n v="630"/>
    <n v="13"/>
    <n v="5388800"/>
    <n v="8553.6507936507933"/>
  </r>
  <r>
    <s v="E.S.M. LOGISTICA S.A.S"/>
    <x v="0"/>
    <x v="0"/>
    <n v="2"/>
    <n v="1"/>
    <x v="0"/>
    <x v="2"/>
    <x v="1"/>
    <n v="14"/>
    <n v="21"/>
    <n v="137700"/>
    <n v="9835.7142857142862"/>
  </r>
  <r>
    <s v="E.S.M. LOGISTICA S.A.S"/>
    <x v="0"/>
    <x v="0"/>
    <n v="2"/>
    <n v="1"/>
    <x v="0"/>
    <x v="2"/>
    <x v="2"/>
    <n v="10"/>
    <n v="25"/>
    <n v="107200"/>
    <n v="10720"/>
  </r>
  <r>
    <s v="E.S.M. LOGISTICA S.A.S"/>
    <x v="0"/>
    <x v="0"/>
    <n v="2"/>
    <n v="1"/>
    <x v="0"/>
    <x v="2"/>
    <x v="3"/>
    <n v="1"/>
    <n v="4"/>
    <n v="15800"/>
    <n v="15800"/>
  </r>
  <r>
    <s v="E.S.M. LOGISTICA S.A.S"/>
    <x v="0"/>
    <x v="0"/>
    <n v="2"/>
    <n v="3"/>
    <x v="1"/>
    <x v="2"/>
    <x v="0"/>
    <n v="13256"/>
    <n v="265"/>
    <n v="12103616"/>
    <n v="913.06698853349428"/>
  </r>
  <r>
    <s v="E.S.M. LOGISTICA S.A.S"/>
    <x v="0"/>
    <x v="0"/>
    <n v="2"/>
    <n v="3"/>
    <x v="1"/>
    <x v="1"/>
    <x v="0"/>
    <n v="55910"/>
    <n v="1118"/>
    <n v="41105570"/>
    <n v="735.20962260776253"/>
  </r>
  <r>
    <s v="E.S.M. LOGISTICA S.A.S"/>
    <x v="0"/>
    <x v="0"/>
    <n v="2"/>
    <n v="1"/>
    <x v="1"/>
    <x v="1"/>
    <x v="0"/>
    <n v="43606"/>
    <n v="860"/>
    <n v="42481209"/>
    <n v="974.20559097371927"/>
  </r>
  <r>
    <s v="E.S.M. LOGISTICA S.A.S"/>
    <x v="0"/>
    <x v="0"/>
    <n v="2"/>
    <n v="1"/>
    <x v="1"/>
    <x v="2"/>
    <x v="0"/>
    <n v="10440"/>
    <n v="209"/>
    <n v="12402212"/>
    <n v="1187.9513409961685"/>
  </r>
  <r>
    <s v="E.S.M. LOGISTICA S.A.S"/>
    <x v="0"/>
    <x v="0"/>
    <n v="2"/>
    <n v="2"/>
    <x v="1"/>
    <x v="1"/>
    <x v="0"/>
    <n v="57047"/>
    <n v="1141"/>
    <n v="49732055"/>
    <n v="871.77336231528386"/>
  </r>
  <r>
    <s v="E.S.M. LOGISTICA S.A.S"/>
    <x v="0"/>
    <x v="1"/>
    <n v="3"/>
    <n v="1"/>
    <x v="1"/>
    <x v="1"/>
    <x v="0"/>
    <n v="42478"/>
    <n v="850"/>
    <n v="51000777"/>
    <n v="1200.6397900089457"/>
  </r>
  <r>
    <s v="E.S.M. LOGISTICA S.A.S"/>
    <x v="0"/>
    <x v="1"/>
    <n v="3"/>
    <n v="1"/>
    <x v="1"/>
    <x v="2"/>
    <x v="0"/>
    <n v="10331"/>
    <n v="207"/>
    <n v="11294134"/>
    <n v="1093.2275675152455"/>
  </r>
  <r>
    <s v="E.S.M. LOGISTICA S.A.S"/>
    <x v="0"/>
    <x v="1"/>
    <n v="3"/>
    <n v="2"/>
    <x v="1"/>
    <x v="1"/>
    <x v="0"/>
    <n v="52531"/>
    <n v="1051"/>
    <n v="50714943"/>
    <n v="965.42885153528391"/>
  </r>
  <r>
    <s v="E.S.M. LOGISTICA S.A.S"/>
    <x v="0"/>
    <x v="1"/>
    <n v="3"/>
    <n v="2"/>
    <x v="1"/>
    <x v="2"/>
    <x v="0"/>
    <n v="13671"/>
    <n v="273"/>
    <n v="14294771"/>
    <n v="1045.6273132909078"/>
  </r>
  <r>
    <s v="E.S.M. LOGISTICA S.A.S"/>
    <x v="0"/>
    <x v="1"/>
    <n v="3"/>
    <n v="3"/>
    <x v="1"/>
    <x v="1"/>
    <x v="0"/>
    <n v="38750"/>
    <n v="775"/>
    <n v="37830098"/>
    <n v="976.26059354838708"/>
  </r>
  <r>
    <s v="E.S.M. LOGISTICA S.A.S"/>
    <x v="0"/>
    <x v="1"/>
    <n v="3"/>
    <n v="3"/>
    <x v="1"/>
    <x v="2"/>
    <x v="0"/>
    <n v="9393"/>
    <n v="188"/>
    <n v="11817356"/>
    <n v="1258.1024166932823"/>
  </r>
  <r>
    <s v="E.S.M. LOGISTICA S.A.S"/>
    <x v="0"/>
    <x v="1"/>
    <n v="3"/>
    <n v="3"/>
    <x v="0"/>
    <x v="2"/>
    <x v="0"/>
    <n v="699"/>
    <n v="14"/>
    <n v="5879900"/>
    <n v="8411.8741058655214"/>
  </r>
  <r>
    <s v="E.S.M. LOGISTICA S.A.S"/>
    <x v="0"/>
    <x v="1"/>
    <n v="3"/>
    <n v="3"/>
    <x v="0"/>
    <x v="2"/>
    <x v="1"/>
    <n v="17"/>
    <n v="26"/>
    <n v="180400"/>
    <n v="10611.764705882353"/>
  </r>
  <r>
    <s v="E.S.M. LOGISTICA S.A.S"/>
    <x v="0"/>
    <x v="1"/>
    <n v="3"/>
    <n v="3"/>
    <x v="0"/>
    <x v="2"/>
    <x v="2"/>
    <n v="11"/>
    <n v="28"/>
    <n v="132300"/>
    <n v="12027.272727272728"/>
  </r>
  <r>
    <s v="E.S.M. LOGISTICA S.A.S"/>
    <x v="0"/>
    <x v="1"/>
    <n v="3"/>
    <n v="3"/>
    <x v="0"/>
    <x v="2"/>
    <x v="3"/>
    <n v="4"/>
    <n v="14"/>
    <n v="46300"/>
    <n v="11575"/>
  </r>
  <r>
    <s v="E.S.M. LOGISTICA S.A.S"/>
    <x v="0"/>
    <x v="1"/>
    <n v="3"/>
    <n v="3"/>
    <x v="0"/>
    <x v="2"/>
    <x v="4"/>
    <n v="1"/>
    <n v="5"/>
    <n v="11100"/>
    <n v="11100"/>
  </r>
  <r>
    <s v="E.S.M. LOGISTICA S.A.S"/>
    <x v="0"/>
    <x v="1"/>
    <n v="3"/>
    <n v="1"/>
    <x v="0"/>
    <x v="2"/>
    <x v="0"/>
    <n v="750"/>
    <n v="15"/>
    <n v="6464560"/>
    <n v="8619.4133333333339"/>
  </r>
  <r>
    <s v="E.S.M. LOGISTICA S.A.S"/>
    <x v="0"/>
    <x v="1"/>
    <n v="3"/>
    <n v="1"/>
    <x v="0"/>
    <x v="2"/>
    <x v="1"/>
    <n v="19"/>
    <n v="29"/>
    <n v="208200"/>
    <n v="10957.894736842105"/>
  </r>
  <r>
    <s v="E.S.M. LOGISTICA S.A.S"/>
    <x v="0"/>
    <x v="1"/>
    <n v="3"/>
    <n v="1"/>
    <x v="0"/>
    <x v="2"/>
    <x v="2"/>
    <n v="14"/>
    <n v="35"/>
    <n v="164100"/>
    <n v="11721.428571428571"/>
  </r>
  <r>
    <s v="E.S.M. LOGISTICA S.A.S"/>
    <x v="0"/>
    <x v="1"/>
    <n v="3"/>
    <n v="1"/>
    <x v="0"/>
    <x v="2"/>
    <x v="3"/>
    <n v="8"/>
    <n v="28"/>
    <n v="104800"/>
    <n v="13100"/>
  </r>
  <r>
    <s v="E.S.M. LOGISTICA S.A.S"/>
    <x v="0"/>
    <x v="1"/>
    <n v="3"/>
    <n v="1"/>
    <x v="0"/>
    <x v="2"/>
    <x v="4"/>
    <n v="1"/>
    <n v="5"/>
    <n v="13200"/>
    <n v="13200"/>
  </r>
  <r>
    <s v="E.S.M. LOGISTICA S.A.S"/>
    <x v="0"/>
    <x v="1"/>
    <n v="3"/>
    <n v="2"/>
    <x v="0"/>
    <x v="2"/>
    <x v="0"/>
    <n v="872"/>
    <n v="17"/>
    <n v="7460400"/>
    <n v="8555.5045871559632"/>
  </r>
  <r>
    <s v="E.S.M. LOGISTICA S.A.S"/>
    <x v="0"/>
    <x v="1"/>
    <n v="3"/>
    <n v="2"/>
    <x v="0"/>
    <x v="2"/>
    <x v="1"/>
    <n v="23"/>
    <n v="35"/>
    <n v="230000"/>
    <n v="10000"/>
  </r>
  <r>
    <s v="E.S.M. LOGISTICA S.A.S"/>
    <x v="0"/>
    <x v="1"/>
    <n v="3"/>
    <n v="2"/>
    <x v="0"/>
    <x v="2"/>
    <x v="2"/>
    <n v="12"/>
    <n v="30"/>
    <n v="130100"/>
    <n v="10841.666666666666"/>
  </r>
  <r>
    <s v="E.S.M. LOGISTICA S.A.S"/>
    <x v="0"/>
    <x v="1"/>
    <n v="3"/>
    <n v="2"/>
    <x v="0"/>
    <x v="2"/>
    <x v="3"/>
    <n v="16"/>
    <n v="56"/>
    <n v="192200"/>
    <n v="12012.5"/>
  </r>
  <r>
    <s v="E.S.M. LOGISTICA S.A.S"/>
    <x v="0"/>
    <x v="1"/>
    <n v="3"/>
    <n v="2"/>
    <x v="0"/>
    <x v="2"/>
    <x v="4"/>
    <n v="14"/>
    <n v="63"/>
    <n v="180900"/>
    <n v="12921.428571428571"/>
  </r>
  <r>
    <s v="E.S.M. LOGISTICA S.A.S"/>
    <x v="0"/>
    <x v="2"/>
    <n v="4"/>
    <n v="3"/>
    <x v="0"/>
    <x v="2"/>
    <x v="0"/>
    <n v="634"/>
    <n v="13"/>
    <n v="5413000"/>
    <n v="8537.8548895899057"/>
  </r>
  <r>
    <s v="E.S.M. LOGISTICA S.A.S"/>
    <x v="0"/>
    <x v="2"/>
    <n v="4"/>
    <n v="3"/>
    <x v="0"/>
    <x v="2"/>
    <x v="1"/>
    <n v="6"/>
    <n v="9"/>
    <n v="61000"/>
    <n v="10166.666666666666"/>
  </r>
  <r>
    <s v="E.S.M. LOGISTICA S.A.S"/>
    <x v="0"/>
    <x v="2"/>
    <n v="4"/>
    <n v="3"/>
    <x v="0"/>
    <x v="2"/>
    <x v="2"/>
    <n v="8"/>
    <n v="20"/>
    <n v="95000"/>
    <n v="11875"/>
  </r>
  <r>
    <s v="E.S.M. LOGISTICA S.A.S"/>
    <x v="0"/>
    <x v="2"/>
    <n v="4"/>
    <n v="3"/>
    <x v="0"/>
    <x v="2"/>
    <x v="3"/>
    <n v="3"/>
    <n v="11"/>
    <n v="37500"/>
    <n v="12500"/>
  </r>
  <r>
    <s v="E.S.M. LOGISTICA S.A.S"/>
    <x v="0"/>
    <x v="2"/>
    <n v="4"/>
    <n v="3"/>
    <x v="0"/>
    <x v="2"/>
    <x v="4"/>
    <n v="1"/>
    <n v="5"/>
    <n v="13200"/>
    <n v="13200"/>
  </r>
  <r>
    <s v="E.S.M. LOGISTICA S.A.S"/>
    <x v="0"/>
    <x v="2"/>
    <n v="4"/>
    <n v="1"/>
    <x v="0"/>
    <x v="2"/>
    <x v="0"/>
    <n v="697"/>
    <n v="14"/>
    <n v="5836901"/>
    <n v="8374.3199426111914"/>
  </r>
  <r>
    <s v="E.S.M. LOGISTICA S.A.S"/>
    <x v="0"/>
    <x v="2"/>
    <n v="4"/>
    <n v="1"/>
    <x v="0"/>
    <x v="2"/>
    <x v="1"/>
    <n v="22"/>
    <n v="33"/>
    <n v="217000"/>
    <n v="9863.636363636364"/>
  </r>
  <r>
    <s v="E.S.M. LOGISTICA S.A.S"/>
    <x v="0"/>
    <x v="2"/>
    <n v="4"/>
    <n v="1"/>
    <x v="0"/>
    <x v="2"/>
    <x v="2"/>
    <n v="21"/>
    <n v="53"/>
    <n v="240200"/>
    <n v="11438.095238095239"/>
  </r>
  <r>
    <s v="E.S.M. LOGISTICA S.A.S"/>
    <x v="0"/>
    <x v="2"/>
    <n v="4"/>
    <n v="1"/>
    <x v="0"/>
    <x v="2"/>
    <x v="3"/>
    <n v="7"/>
    <n v="25"/>
    <n v="93700"/>
    <n v="13385.714285714286"/>
  </r>
  <r>
    <s v="E.S.M. LOGISTICA S.A.S"/>
    <x v="0"/>
    <x v="2"/>
    <n v="4"/>
    <n v="1"/>
    <x v="0"/>
    <x v="2"/>
    <x v="4"/>
    <n v="7"/>
    <n v="32"/>
    <n v="99300"/>
    <n v="14185.714285714286"/>
  </r>
  <r>
    <s v="E.S.M. LOGISTICA S.A.S"/>
    <x v="0"/>
    <x v="2"/>
    <n v="4"/>
    <n v="2"/>
    <x v="0"/>
    <x v="2"/>
    <x v="0"/>
    <n v="623"/>
    <n v="12"/>
    <n v="5283140"/>
    <n v="8480.1605136436592"/>
  </r>
  <r>
    <s v="E.S.M. LOGISTICA S.A.S"/>
    <x v="0"/>
    <x v="2"/>
    <n v="4"/>
    <n v="2"/>
    <x v="0"/>
    <x v="2"/>
    <x v="1"/>
    <n v="10"/>
    <n v="15"/>
    <n v="110700"/>
    <n v="11070"/>
  </r>
  <r>
    <s v="E.S.M. LOGISTICA S.A.S"/>
    <x v="0"/>
    <x v="2"/>
    <n v="4"/>
    <n v="2"/>
    <x v="0"/>
    <x v="2"/>
    <x v="2"/>
    <n v="3"/>
    <n v="8"/>
    <n v="34400"/>
    <n v="11466.666666666666"/>
  </r>
  <r>
    <s v="E.S.M. LOGISTICA S.A.S"/>
    <x v="0"/>
    <x v="2"/>
    <n v="4"/>
    <n v="2"/>
    <x v="0"/>
    <x v="2"/>
    <x v="3"/>
    <n v="2"/>
    <n v="7"/>
    <n v="25000"/>
    <n v="12500"/>
  </r>
  <r>
    <s v="E.S.M. LOGISTICA S.A.S"/>
    <x v="0"/>
    <x v="2"/>
    <n v="4"/>
    <n v="2"/>
    <x v="0"/>
    <x v="2"/>
    <x v="4"/>
    <n v="1"/>
    <n v="5"/>
    <n v="10000"/>
    <n v="10000"/>
  </r>
  <r>
    <s v="E.S.M. LOGISTICA S.A.S"/>
    <x v="0"/>
    <x v="2"/>
    <n v="4"/>
    <n v="2"/>
    <x v="1"/>
    <x v="1"/>
    <x v="0"/>
    <n v="43401"/>
    <n v="868"/>
    <n v="37422523"/>
    <n v="862.25024769014544"/>
  </r>
  <r>
    <s v="E.S.M. LOGISTICA S.A.S"/>
    <x v="0"/>
    <x v="2"/>
    <n v="4"/>
    <n v="2"/>
    <x v="1"/>
    <x v="2"/>
    <x v="0"/>
    <n v="10176"/>
    <n v="204"/>
    <n v="12367083"/>
    <n v="1215.3186910377358"/>
  </r>
  <r>
    <s v="E.S.M. LOGISTICA S.A.S"/>
    <x v="0"/>
    <x v="2"/>
    <n v="4"/>
    <n v="1"/>
    <x v="1"/>
    <x v="1"/>
    <x v="0"/>
    <n v="39704"/>
    <n v="794"/>
    <n v="33141056"/>
    <n v="834.70320370743502"/>
  </r>
  <r>
    <s v="E.S.M. LOGISTICA S.A.S"/>
    <x v="0"/>
    <x v="2"/>
    <n v="4"/>
    <n v="1"/>
    <x v="1"/>
    <x v="2"/>
    <x v="0"/>
    <n v="9818"/>
    <n v="196"/>
    <n v="10660001"/>
    <n v="1085.7609492768386"/>
  </r>
  <r>
    <s v="E.S.M. LOGISTICA S.A.S"/>
    <x v="0"/>
    <x v="2"/>
    <n v="4"/>
    <n v="3"/>
    <x v="1"/>
    <x v="1"/>
    <x v="0"/>
    <n v="27579"/>
    <n v="552"/>
    <n v="26917863"/>
    <n v="976.02752093984554"/>
  </r>
  <r>
    <s v="E.S.M. LOGISTICA S.A.S"/>
    <x v="0"/>
    <x v="2"/>
    <n v="4"/>
    <n v="3"/>
    <x v="1"/>
    <x v="2"/>
    <x v="0"/>
    <n v="6117"/>
    <n v="122"/>
    <n v="8153169"/>
    <n v="1332.8705247670428"/>
  </r>
  <r>
    <s v="EXPRESO BOLIVARIANO S.A."/>
    <x v="0"/>
    <x v="0"/>
    <n v="2"/>
    <n v="3"/>
    <x v="0"/>
    <x v="2"/>
    <x v="3"/>
    <n v="657"/>
    <n v="2628"/>
    <n v="6688100"/>
    <n v="10179.756468797565"/>
  </r>
  <r>
    <s v="EXPRESO BOLIVARIANO S.A."/>
    <x v="0"/>
    <x v="0"/>
    <n v="2"/>
    <n v="3"/>
    <x v="0"/>
    <x v="2"/>
    <x v="2"/>
    <n v="899"/>
    <n v="2697"/>
    <n v="8424200"/>
    <n v="9370.6340378198001"/>
  </r>
  <r>
    <s v="EXPRESO BOLIVARIANO S.A."/>
    <x v="0"/>
    <x v="0"/>
    <n v="2"/>
    <n v="3"/>
    <x v="0"/>
    <x v="2"/>
    <x v="1"/>
    <n v="965"/>
    <n v="2895"/>
    <n v="8214500"/>
    <n v="8512.4352331606224"/>
  </r>
  <r>
    <s v="EXPRESO BOLIVARIANO S.A."/>
    <x v="0"/>
    <x v="0"/>
    <n v="2"/>
    <n v="3"/>
    <x v="0"/>
    <x v="2"/>
    <x v="0"/>
    <n v="6571"/>
    <n v="6571"/>
    <n v="50962800"/>
    <n v="7755.7145031197688"/>
  </r>
  <r>
    <s v="EXPRESO BOLIVARIANO S.A."/>
    <x v="0"/>
    <x v="0"/>
    <n v="2"/>
    <n v="2"/>
    <x v="0"/>
    <x v="2"/>
    <x v="4"/>
    <n v="505"/>
    <n v="2525"/>
    <n v="5417400"/>
    <n v="10727.524752475247"/>
  </r>
  <r>
    <s v="EXPRESO BOLIVARIANO S.A."/>
    <x v="0"/>
    <x v="0"/>
    <n v="2"/>
    <n v="2"/>
    <x v="0"/>
    <x v="2"/>
    <x v="3"/>
    <n v="656"/>
    <n v="2624"/>
    <n v="6602200"/>
    <n v="10064.329268292682"/>
  </r>
  <r>
    <s v="EXPRESO BOLIVARIANO S.A."/>
    <x v="0"/>
    <x v="0"/>
    <n v="2"/>
    <n v="2"/>
    <x v="0"/>
    <x v="2"/>
    <x v="2"/>
    <n v="907"/>
    <n v="2721"/>
    <n v="8431200"/>
    <n v="9295.7001102535833"/>
  </r>
  <r>
    <s v="EXPRESO BOLIVARIANO S.A."/>
    <x v="0"/>
    <x v="0"/>
    <n v="2"/>
    <n v="2"/>
    <x v="0"/>
    <x v="2"/>
    <x v="1"/>
    <n v="913"/>
    <n v="1826"/>
    <n v="7581400"/>
    <n v="8303.8335158817081"/>
  </r>
  <r>
    <s v="EXPRESO BOLIVARIANO S.A."/>
    <x v="0"/>
    <x v="0"/>
    <n v="2"/>
    <n v="2"/>
    <x v="0"/>
    <x v="2"/>
    <x v="0"/>
    <n v="6444"/>
    <n v="6444"/>
    <n v="49770400"/>
    <n v="7723.5257603972686"/>
  </r>
  <r>
    <s v="EXPRESO BOLIVARIANO S.A."/>
    <x v="0"/>
    <x v="0"/>
    <n v="2"/>
    <n v="1"/>
    <x v="0"/>
    <x v="2"/>
    <x v="4"/>
    <n v="401"/>
    <n v="2005"/>
    <n v="4329300"/>
    <n v="10796.259351620947"/>
  </r>
  <r>
    <s v="EXPRESO BOLIVARIANO S.A."/>
    <x v="0"/>
    <x v="0"/>
    <n v="2"/>
    <n v="1"/>
    <x v="0"/>
    <x v="2"/>
    <x v="3"/>
    <n v="561"/>
    <n v="2244"/>
    <n v="5592700"/>
    <n v="9969.1622103386817"/>
  </r>
  <r>
    <s v="EXPRESO BOLIVARIANO S.A."/>
    <x v="0"/>
    <x v="0"/>
    <n v="2"/>
    <n v="1"/>
    <x v="0"/>
    <x v="2"/>
    <x v="2"/>
    <n v="789"/>
    <n v="2367"/>
    <n v="7273900"/>
    <n v="9219.1381495564001"/>
  </r>
  <r>
    <s v="EXPRESO BOLIVARIANO S.A."/>
    <x v="0"/>
    <x v="0"/>
    <n v="2"/>
    <n v="1"/>
    <x v="0"/>
    <x v="2"/>
    <x v="1"/>
    <n v="897"/>
    <n v="1794"/>
    <n v="7457100"/>
    <n v="8313.3779264214045"/>
  </r>
  <r>
    <s v="EXPRESO BOLIVARIANO S.A."/>
    <x v="0"/>
    <x v="0"/>
    <n v="2"/>
    <n v="1"/>
    <x v="0"/>
    <x v="2"/>
    <x v="0"/>
    <n v="5878"/>
    <n v="5878"/>
    <n v="45535200"/>
    <n v="7746.7165702619941"/>
  </r>
  <r>
    <s v="EXPRESO BOLIVARIANO S.A."/>
    <x v="0"/>
    <x v="0"/>
    <n v="2"/>
    <n v="3"/>
    <x v="0"/>
    <x v="2"/>
    <x v="4"/>
    <n v="520"/>
    <n v="2600"/>
    <n v="5684500"/>
    <n v="10931.73076923077"/>
  </r>
  <r>
    <s v="EXPRESO BOLIVARIANO S.A."/>
    <x v="0"/>
    <x v="1"/>
    <n v="3"/>
    <n v="3"/>
    <x v="0"/>
    <x v="2"/>
    <x v="2"/>
    <n v="1010"/>
    <n v="3030"/>
    <n v="9428300"/>
    <n v="9334.9504950495048"/>
  </r>
  <r>
    <s v="EXPRESO BOLIVARIANO S.A."/>
    <x v="0"/>
    <x v="1"/>
    <n v="3"/>
    <n v="3"/>
    <x v="0"/>
    <x v="2"/>
    <x v="3"/>
    <n v="754"/>
    <n v="3016"/>
    <n v="7661400"/>
    <n v="10161.007957559681"/>
  </r>
  <r>
    <s v="EXPRESO BOLIVARIANO S.A."/>
    <x v="0"/>
    <x v="1"/>
    <n v="3"/>
    <n v="3"/>
    <x v="0"/>
    <x v="2"/>
    <x v="1"/>
    <n v="863"/>
    <n v="1726"/>
    <n v="7291100"/>
    <n v="8448.5515643105446"/>
  </r>
  <r>
    <s v="EXPRESO BOLIVARIANO S.A."/>
    <x v="0"/>
    <x v="1"/>
    <n v="3"/>
    <n v="3"/>
    <x v="0"/>
    <x v="2"/>
    <x v="0"/>
    <n v="7185"/>
    <n v="7185"/>
    <n v="55493200"/>
    <n v="7723.4794711203895"/>
  </r>
  <r>
    <s v="EXPRESO BOLIVARIANO S.A."/>
    <x v="0"/>
    <x v="1"/>
    <n v="3"/>
    <n v="2"/>
    <x v="0"/>
    <x v="2"/>
    <x v="4"/>
    <n v="560"/>
    <n v="2800"/>
    <n v="6175700"/>
    <n v="11028.035714285714"/>
  </r>
  <r>
    <s v="EXPRESO BOLIVARIANO S.A."/>
    <x v="0"/>
    <x v="1"/>
    <n v="3"/>
    <n v="2"/>
    <x v="0"/>
    <x v="2"/>
    <x v="3"/>
    <n v="750"/>
    <n v="3000"/>
    <n v="7580900"/>
    <n v="10107.866666666667"/>
  </r>
  <r>
    <s v="EXPRESO BOLIVARIANO S.A."/>
    <x v="0"/>
    <x v="1"/>
    <n v="3"/>
    <n v="2"/>
    <x v="0"/>
    <x v="2"/>
    <x v="2"/>
    <n v="946"/>
    <n v="2838"/>
    <n v="8926100"/>
    <n v="9435.6236786469344"/>
  </r>
  <r>
    <s v="EXPRESO BOLIVARIANO S.A."/>
    <x v="0"/>
    <x v="1"/>
    <n v="3"/>
    <n v="2"/>
    <x v="0"/>
    <x v="2"/>
    <x v="1"/>
    <n v="866"/>
    <n v="1732"/>
    <n v="7258300"/>
    <n v="8381.4087759815247"/>
  </r>
  <r>
    <s v="EXPRESO BOLIVARIANO S.A."/>
    <x v="0"/>
    <x v="1"/>
    <n v="3"/>
    <n v="2"/>
    <x v="0"/>
    <x v="2"/>
    <x v="0"/>
    <n v="6890"/>
    <n v="6890"/>
    <n v="53360000"/>
    <n v="7744.5573294629894"/>
  </r>
  <r>
    <s v="EXPRESO BOLIVARIANO S.A."/>
    <x v="0"/>
    <x v="1"/>
    <n v="3"/>
    <n v="1"/>
    <x v="0"/>
    <x v="2"/>
    <x v="4"/>
    <n v="533"/>
    <n v="2665"/>
    <n v="5894400"/>
    <n v="11058.911819887429"/>
  </r>
  <r>
    <s v="EXPRESO BOLIVARIANO S.A."/>
    <x v="0"/>
    <x v="1"/>
    <n v="3"/>
    <n v="1"/>
    <x v="0"/>
    <x v="2"/>
    <x v="3"/>
    <n v="675"/>
    <n v="2700"/>
    <n v="6805200"/>
    <n v="10081.777777777777"/>
  </r>
  <r>
    <s v="EXPRESO BOLIVARIANO S.A."/>
    <x v="0"/>
    <x v="1"/>
    <n v="3"/>
    <n v="1"/>
    <x v="0"/>
    <x v="2"/>
    <x v="2"/>
    <n v="873"/>
    <n v="2619"/>
    <n v="8174700"/>
    <n v="9363.9175257731968"/>
  </r>
  <r>
    <s v="EXPRESO BOLIVARIANO S.A."/>
    <x v="0"/>
    <x v="1"/>
    <n v="3"/>
    <n v="1"/>
    <x v="0"/>
    <x v="2"/>
    <x v="1"/>
    <n v="930"/>
    <n v="1860"/>
    <n v="7841700"/>
    <n v="8431.9354838709678"/>
  </r>
  <r>
    <s v="EXPRESO BOLIVARIANO S.A."/>
    <x v="0"/>
    <x v="1"/>
    <n v="3"/>
    <n v="1"/>
    <x v="0"/>
    <x v="2"/>
    <x v="0"/>
    <n v="6667"/>
    <n v="6667"/>
    <n v="51902800"/>
    <n v="7785.0307484625773"/>
  </r>
  <r>
    <s v="EXPRESO BOLIVARIANO S.A."/>
    <x v="0"/>
    <x v="1"/>
    <n v="3"/>
    <n v="3"/>
    <x v="0"/>
    <x v="2"/>
    <x v="4"/>
    <n v="570"/>
    <n v="2850"/>
    <n v="6288600"/>
    <n v="11032.631578947368"/>
  </r>
  <r>
    <s v="EXPRESO BOLIVARIANO S.A."/>
    <x v="0"/>
    <x v="2"/>
    <n v="4"/>
    <n v="1"/>
    <x v="0"/>
    <x v="2"/>
    <x v="0"/>
    <n v="7330"/>
    <n v="7330"/>
    <n v="56725200"/>
    <n v="7738.7721691678034"/>
  </r>
  <r>
    <s v="EXPRESO BOLIVARIANO S.A."/>
    <x v="0"/>
    <x v="2"/>
    <n v="4"/>
    <n v="3"/>
    <x v="0"/>
    <x v="2"/>
    <x v="4"/>
    <n v="795"/>
    <n v="3975"/>
    <n v="8935200"/>
    <n v="11239.245283018869"/>
  </r>
  <r>
    <s v="EXPRESO BOLIVARIANO S.A."/>
    <x v="0"/>
    <x v="2"/>
    <n v="4"/>
    <n v="3"/>
    <x v="0"/>
    <x v="2"/>
    <x v="2"/>
    <n v="1446"/>
    <n v="4338"/>
    <n v="13763300"/>
    <n v="9518.188105117566"/>
  </r>
  <r>
    <s v="EXPRESO BOLIVARIANO S.A."/>
    <x v="0"/>
    <x v="2"/>
    <n v="4"/>
    <n v="3"/>
    <x v="0"/>
    <x v="2"/>
    <x v="1"/>
    <n v="1030"/>
    <n v="2060"/>
    <n v="8895400"/>
    <n v="8636.3106796116499"/>
  </r>
  <r>
    <s v="EXPRESO BOLIVARIANO S.A."/>
    <x v="0"/>
    <x v="2"/>
    <n v="4"/>
    <n v="3"/>
    <x v="0"/>
    <x v="2"/>
    <x v="0"/>
    <n v="7582"/>
    <n v="7582"/>
    <n v="59249600"/>
    <n v="7814.508045370615"/>
  </r>
  <r>
    <s v="EXPRESO BOLIVARIANO S.A."/>
    <x v="0"/>
    <x v="2"/>
    <n v="4"/>
    <n v="2"/>
    <x v="0"/>
    <x v="2"/>
    <x v="4"/>
    <n v="672"/>
    <n v="3360"/>
    <n v="7401400"/>
    <n v="11013.988095238095"/>
  </r>
  <r>
    <s v="EXPRESO BOLIVARIANO S.A."/>
    <x v="0"/>
    <x v="2"/>
    <n v="4"/>
    <n v="2"/>
    <x v="0"/>
    <x v="2"/>
    <x v="3"/>
    <n v="793"/>
    <n v="3172"/>
    <n v="7965600"/>
    <n v="10044.892812105927"/>
  </r>
  <r>
    <s v="EXPRESO BOLIVARIANO S.A."/>
    <x v="0"/>
    <x v="2"/>
    <n v="4"/>
    <n v="2"/>
    <x v="0"/>
    <x v="2"/>
    <x v="2"/>
    <n v="961"/>
    <n v="2883"/>
    <n v="9079900"/>
    <n v="9448.3870967741932"/>
  </r>
  <r>
    <s v="EXPRESO BOLIVARIANO S.A."/>
    <x v="0"/>
    <x v="2"/>
    <n v="4"/>
    <n v="2"/>
    <x v="0"/>
    <x v="2"/>
    <x v="1"/>
    <n v="864"/>
    <n v="1728"/>
    <n v="7316700"/>
    <n v="8468.4027777777774"/>
  </r>
  <r>
    <s v="EXPRESO BOLIVARIANO S.A."/>
    <x v="0"/>
    <x v="2"/>
    <n v="4"/>
    <n v="2"/>
    <x v="0"/>
    <x v="2"/>
    <x v="0"/>
    <n v="7036"/>
    <n v="7036"/>
    <n v="54669400"/>
    <n v="7769.9545196134168"/>
  </r>
  <r>
    <s v="EXPRESO BOLIVARIANO S.A."/>
    <x v="0"/>
    <x v="2"/>
    <n v="4"/>
    <n v="1"/>
    <x v="0"/>
    <x v="2"/>
    <x v="4"/>
    <n v="630"/>
    <n v="3150"/>
    <n v="6928000"/>
    <n v="10996.825396825398"/>
  </r>
  <r>
    <s v="EXPRESO BOLIVARIANO S.A."/>
    <x v="0"/>
    <x v="2"/>
    <n v="4"/>
    <n v="1"/>
    <x v="0"/>
    <x v="2"/>
    <x v="3"/>
    <n v="670"/>
    <n v="2680"/>
    <n v="6749600"/>
    <n v="10074.029850746268"/>
  </r>
  <r>
    <s v="EXPRESO BOLIVARIANO S.A."/>
    <x v="0"/>
    <x v="2"/>
    <n v="4"/>
    <n v="1"/>
    <x v="0"/>
    <x v="2"/>
    <x v="2"/>
    <n v="1023"/>
    <n v="3069"/>
    <n v="9531800"/>
    <n v="9317.4975562072341"/>
  </r>
  <r>
    <s v="EXPRESO BOLIVARIANO S.A."/>
    <x v="0"/>
    <x v="2"/>
    <n v="4"/>
    <n v="1"/>
    <x v="0"/>
    <x v="2"/>
    <x v="1"/>
    <n v="884"/>
    <n v="1768"/>
    <n v="7415900"/>
    <n v="8389.0271493212676"/>
  </r>
  <r>
    <s v="EXPRESO BOLIVARIANO S.A."/>
    <x v="0"/>
    <x v="2"/>
    <n v="4"/>
    <n v="3"/>
    <x v="0"/>
    <x v="2"/>
    <x v="3"/>
    <n v="982"/>
    <n v="3928"/>
    <n v="9920100"/>
    <n v="10101.934826883911"/>
  </r>
  <r>
    <s v="EXPRESO BRASILIA S.A."/>
    <x v="0"/>
    <x v="0"/>
    <n v="2"/>
    <n v="1"/>
    <x v="0"/>
    <x v="2"/>
    <x v="0"/>
    <n v="1133"/>
    <n v="1132"/>
    <n v="8121680"/>
    <n v="7168.2965578111207"/>
  </r>
  <r>
    <s v="EXPRESO BRASILIA S.A."/>
    <x v="0"/>
    <x v="0"/>
    <n v="2"/>
    <n v="2"/>
    <x v="0"/>
    <x v="2"/>
    <x v="0"/>
    <n v="1515"/>
    <n v="1514"/>
    <n v="10629680"/>
    <n v="7016.2904290429042"/>
  </r>
  <r>
    <s v="EXPRESO BRASILIA S.A."/>
    <x v="0"/>
    <x v="0"/>
    <n v="2"/>
    <n v="3"/>
    <x v="0"/>
    <x v="2"/>
    <x v="0"/>
    <n v="1608"/>
    <n v="1608"/>
    <n v="11251590"/>
    <n v="6997.2574626865671"/>
  </r>
  <r>
    <s v="EXPRESO BRASILIA S.A."/>
    <x v="0"/>
    <x v="0"/>
    <n v="2"/>
    <n v="1"/>
    <x v="0"/>
    <x v="2"/>
    <x v="1"/>
    <n v="1024"/>
    <n v="2048"/>
    <n v="7340600"/>
    <n v="7168.5546875"/>
  </r>
  <r>
    <s v="EXPRESO BRASILIA S.A."/>
    <x v="0"/>
    <x v="0"/>
    <n v="2"/>
    <n v="2"/>
    <x v="0"/>
    <x v="2"/>
    <x v="1"/>
    <n v="1398"/>
    <n v="2796"/>
    <n v="10045991"/>
    <n v="7185.9735336194562"/>
  </r>
  <r>
    <s v="EXPRESO BRASILIA S.A."/>
    <x v="0"/>
    <x v="0"/>
    <n v="2"/>
    <n v="3"/>
    <x v="0"/>
    <x v="2"/>
    <x v="1"/>
    <n v="1256"/>
    <n v="2512"/>
    <n v="9014404"/>
    <n v="7177.0732484076434"/>
  </r>
  <r>
    <s v="EXPRESO BRASILIA S.A."/>
    <x v="0"/>
    <x v="0"/>
    <n v="2"/>
    <n v="1"/>
    <x v="0"/>
    <x v="2"/>
    <x v="2"/>
    <n v="1348"/>
    <n v="4044"/>
    <n v="9427484"/>
    <n v="6993.6824925816027"/>
  </r>
  <r>
    <s v="EXPRESO BRASILIA S.A."/>
    <x v="0"/>
    <x v="0"/>
    <n v="2"/>
    <n v="2"/>
    <x v="0"/>
    <x v="2"/>
    <x v="2"/>
    <n v="2220"/>
    <n v="6660"/>
    <n v="14787179"/>
    <n v="6660.8914414414412"/>
  </r>
  <r>
    <s v="EXPRESO BRASILIA S.A."/>
    <x v="0"/>
    <x v="0"/>
    <n v="2"/>
    <n v="3"/>
    <x v="0"/>
    <x v="2"/>
    <x v="2"/>
    <n v="1808"/>
    <n v="5424"/>
    <n v="12355660"/>
    <n v="6833.8827433628321"/>
  </r>
  <r>
    <s v="EXPRESO BRASILIA S.A."/>
    <x v="0"/>
    <x v="0"/>
    <n v="2"/>
    <n v="1"/>
    <x v="0"/>
    <x v="2"/>
    <x v="3"/>
    <n v="54"/>
    <n v="216"/>
    <n v="406500"/>
    <n v="7527.7777777777774"/>
  </r>
  <r>
    <s v="EXPRESO BRASILIA S.A."/>
    <x v="0"/>
    <x v="0"/>
    <n v="2"/>
    <n v="2"/>
    <x v="0"/>
    <x v="2"/>
    <x v="3"/>
    <n v="56"/>
    <n v="224"/>
    <n v="391500"/>
    <n v="6991.0714285714284"/>
  </r>
  <r>
    <s v="EXPRESO BRASILIA S.A."/>
    <x v="0"/>
    <x v="0"/>
    <n v="2"/>
    <n v="3"/>
    <x v="0"/>
    <x v="2"/>
    <x v="3"/>
    <n v="44"/>
    <n v="176"/>
    <n v="323500"/>
    <n v="7352.272727272727"/>
  </r>
  <r>
    <s v="EXPRESO BRASILIA S.A."/>
    <x v="0"/>
    <x v="0"/>
    <n v="2"/>
    <n v="1"/>
    <x v="0"/>
    <x v="2"/>
    <x v="4"/>
    <n v="518"/>
    <n v="2590"/>
    <n v="3850210"/>
    <n v="7432.8378378378375"/>
  </r>
  <r>
    <s v="EXPRESO BRASILIA S.A."/>
    <x v="0"/>
    <x v="0"/>
    <n v="2"/>
    <n v="2"/>
    <x v="0"/>
    <x v="2"/>
    <x v="4"/>
    <n v="744"/>
    <n v="3720"/>
    <n v="5380500"/>
    <n v="7231.8548387096771"/>
  </r>
  <r>
    <s v="EXPRESO BRASILIA S.A."/>
    <x v="0"/>
    <x v="0"/>
    <n v="2"/>
    <n v="3"/>
    <x v="0"/>
    <x v="2"/>
    <x v="4"/>
    <n v="542"/>
    <n v="2710"/>
    <n v="3863679"/>
    <n v="7128.5590405904059"/>
  </r>
  <r>
    <s v="EXPRESO BRASILIA S.A."/>
    <x v="0"/>
    <x v="1"/>
    <n v="3"/>
    <n v="1"/>
    <x v="0"/>
    <x v="2"/>
    <x v="0"/>
    <n v="1795"/>
    <n v="1795"/>
    <n v="12608167"/>
    <n v="7024.0484679665742"/>
  </r>
  <r>
    <s v="EXPRESO BRASILIA S.A."/>
    <x v="0"/>
    <x v="1"/>
    <n v="3"/>
    <n v="2"/>
    <x v="0"/>
    <x v="2"/>
    <x v="0"/>
    <n v="1605"/>
    <n v="1605"/>
    <n v="11298634"/>
    <n v="7039.6473520249219"/>
  </r>
  <r>
    <s v="EXPRESO BRASILIA S.A."/>
    <x v="0"/>
    <x v="1"/>
    <n v="3"/>
    <n v="3"/>
    <x v="0"/>
    <x v="2"/>
    <x v="0"/>
    <n v="1616"/>
    <n v="1616"/>
    <n v="11312220"/>
    <n v="7000.1361386138615"/>
  </r>
  <r>
    <s v="EXPRESO BRASILIA S.A."/>
    <x v="0"/>
    <x v="1"/>
    <n v="3"/>
    <n v="1"/>
    <x v="0"/>
    <x v="2"/>
    <x v="1"/>
    <n v="1498"/>
    <n v="2996"/>
    <n v="10848147"/>
    <n v="7241.7536715620827"/>
  </r>
  <r>
    <s v="EXPRESO BRASILIA S.A."/>
    <x v="0"/>
    <x v="1"/>
    <n v="3"/>
    <n v="2"/>
    <x v="0"/>
    <x v="2"/>
    <x v="1"/>
    <n v="1532"/>
    <n v="3064"/>
    <n v="11033236"/>
    <n v="7201.8511749347263"/>
  </r>
  <r>
    <s v="EXPRESO BRASILIA S.A."/>
    <x v="0"/>
    <x v="1"/>
    <n v="3"/>
    <n v="3"/>
    <x v="0"/>
    <x v="2"/>
    <x v="1"/>
    <n v="1470"/>
    <n v="2940"/>
    <n v="10665641"/>
    <n v="7255.5380952380956"/>
  </r>
  <r>
    <s v="EXPRESO BRASILIA S.A."/>
    <x v="0"/>
    <x v="1"/>
    <n v="3"/>
    <n v="1"/>
    <x v="0"/>
    <x v="2"/>
    <x v="2"/>
    <n v="2946"/>
    <n v="8838"/>
    <n v="19208000"/>
    <n v="6520.0271554650371"/>
  </r>
  <r>
    <s v="EXPRESO BRASILIA S.A."/>
    <x v="0"/>
    <x v="1"/>
    <n v="3"/>
    <n v="2"/>
    <x v="0"/>
    <x v="2"/>
    <x v="2"/>
    <n v="2933"/>
    <n v="8799"/>
    <n v="19055663"/>
    <n v="6496.9870439822707"/>
  </r>
  <r>
    <s v="EXPRESO BRASILIA S.A."/>
    <x v="0"/>
    <x v="1"/>
    <n v="3"/>
    <n v="3"/>
    <x v="0"/>
    <x v="2"/>
    <x v="2"/>
    <n v="3897"/>
    <n v="11691"/>
    <n v="25136468"/>
    <n v="6450.2099050551706"/>
  </r>
  <r>
    <s v="EXPRESO BRASILIA S.A."/>
    <x v="0"/>
    <x v="1"/>
    <n v="3"/>
    <n v="1"/>
    <x v="0"/>
    <x v="2"/>
    <x v="3"/>
    <n v="38"/>
    <n v="152"/>
    <n v="275000"/>
    <n v="7236.8421052631575"/>
  </r>
  <r>
    <s v="EXPRESO BRASILIA S.A."/>
    <x v="0"/>
    <x v="1"/>
    <n v="3"/>
    <n v="2"/>
    <x v="0"/>
    <x v="2"/>
    <x v="3"/>
    <n v="85"/>
    <n v="340"/>
    <n v="636000"/>
    <n v="7482.3529411764703"/>
  </r>
  <r>
    <s v="EXPRESO BRASILIA S.A."/>
    <x v="0"/>
    <x v="1"/>
    <n v="3"/>
    <n v="3"/>
    <x v="0"/>
    <x v="2"/>
    <x v="3"/>
    <n v="90"/>
    <n v="360"/>
    <n v="651500"/>
    <n v="7238.8888888888887"/>
  </r>
  <r>
    <s v="EXPRESO BRASILIA S.A."/>
    <x v="0"/>
    <x v="1"/>
    <n v="3"/>
    <n v="1"/>
    <x v="0"/>
    <x v="2"/>
    <x v="4"/>
    <n v="879"/>
    <n v="4395"/>
    <n v="5956305"/>
    <n v="6776.2286689419798"/>
  </r>
  <r>
    <s v="EXPRESO BRASILIA S.A."/>
    <x v="0"/>
    <x v="1"/>
    <n v="3"/>
    <n v="2"/>
    <x v="0"/>
    <x v="2"/>
    <x v="4"/>
    <n v="828"/>
    <n v="4140"/>
    <n v="5842805"/>
    <n v="7056.5277777777774"/>
  </r>
  <r>
    <s v="EXPRESO BRASILIA S.A."/>
    <x v="0"/>
    <x v="1"/>
    <n v="3"/>
    <n v="3"/>
    <x v="0"/>
    <x v="2"/>
    <x v="4"/>
    <n v="863"/>
    <n v="4315"/>
    <n v="6017000"/>
    <n v="6972.1900347624569"/>
  </r>
  <r>
    <s v="EXPRESO BRASILIA S.A."/>
    <x v="0"/>
    <x v="2"/>
    <n v="4"/>
    <n v="1"/>
    <x v="0"/>
    <x v="2"/>
    <x v="0"/>
    <n v="1638"/>
    <n v="1638"/>
    <n v="11379532"/>
    <n v="6947.2112332112329"/>
  </r>
  <r>
    <s v="EXPRESO BRASILIA S.A."/>
    <x v="0"/>
    <x v="2"/>
    <n v="4"/>
    <n v="2"/>
    <x v="0"/>
    <x v="2"/>
    <x v="0"/>
    <n v="1855"/>
    <n v="1855"/>
    <n v="13019786"/>
    <n v="7018.7525606468998"/>
  </r>
  <r>
    <s v="EXPRESO BRASILIA S.A."/>
    <x v="0"/>
    <x v="2"/>
    <n v="4"/>
    <n v="3"/>
    <x v="0"/>
    <x v="2"/>
    <x v="0"/>
    <n v="1632"/>
    <n v="1632"/>
    <n v="11514805"/>
    <n v="7055.6403186274511"/>
  </r>
  <r>
    <s v="EXPRESO BRASILIA S.A."/>
    <x v="0"/>
    <x v="2"/>
    <n v="4"/>
    <n v="1"/>
    <x v="0"/>
    <x v="2"/>
    <x v="1"/>
    <n v="1373"/>
    <n v="2746"/>
    <n v="9891546"/>
    <n v="7204.3306627822285"/>
  </r>
  <r>
    <s v="EXPRESO BRASILIA S.A."/>
    <x v="0"/>
    <x v="2"/>
    <n v="4"/>
    <n v="2"/>
    <x v="0"/>
    <x v="2"/>
    <x v="1"/>
    <n v="1582"/>
    <n v="3164"/>
    <n v="11451826"/>
    <n v="7238.8280657395699"/>
  </r>
  <r>
    <s v="EXPRESO BRASILIA S.A."/>
    <x v="0"/>
    <x v="2"/>
    <n v="4"/>
    <n v="3"/>
    <x v="0"/>
    <x v="2"/>
    <x v="1"/>
    <n v="1265"/>
    <n v="2530"/>
    <n v="9117310"/>
    <n v="7207.359683794466"/>
  </r>
  <r>
    <s v="EXPRESO BRASILIA S.A."/>
    <x v="0"/>
    <x v="2"/>
    <n v="4"/>
    <n v="1"/>
    <x v="0"/>
    <x v="2"/>
    <x v="2"/>
    <n v="2874"/>
    <n v="8622"/>
    <n v="19168968"/>
    <n v="6669.7870563674323"/>
  </r>
  <r>
    <s v="EXPRESO BRASILIA S.A."/>
    <x v="0"/>
    <x v="2"/>
    <n v="4"/>
    <n v="2"/>
    <x v="0"/>
    <x v="2"/>
    <x v="2"/>
    <n v="4156"/>
    <n v="12468"/>
    <n v="26649620"/>
    <n v="6412.3243503368622"/>
  </r>
  <r>
    <s v="EXPRESO BRASILIA S.A."/>
    <x v="0"/>
    <x v="2"/>
    <n v="4"/>
    <n v="3"/>
    <x v="0"/>
    <x v="2"/>
    <x v="2"/>
    <n v="3246"/>
    <n v="9738"/>
    <n v="21196908"/>
    <n v="6530.1626617375232"/>
  </r>
  <r>
    <s v="EXPRESO BRASILIA S.A."/>
    <x v="0"/>
    <x v="2"/>
    <n v="4"/>
    <n v="1"/>
    <x v="0"/>
    <x v="2"/>
    <x v="3"/>
    <n v="22"/>
    <n v="88"/>
    <n v="166500"/>
    <n v="7568.181818181818"/>
  </r>
  <r>
    <s v="EXPRESO BRASILIA S.A."/>
    <x v="0"/>
    <x v="2"/>
    <n v="4"/>
    <n v="2"/>
    <x v="0"/>
    <x v="2"/>
    <x v="3"/>
    <n v="38"/>
    <n v="152"/>
    <n v="284500"/>
    <n v="7486.8421052631575"/>
  </r>
  <r>
    <s v="EXPRESO BRASILIA S.A."/>
    <x v="0"/>
    <x v="2"/>
    <n v="4"/>
    <n v="3"/>
    <x v="0"/>
    <x v="2"/>
    <x v="3"/>
    <n v="46"/>
    <n v="184"/>
    <n v="350000"/>
    <n v="7608.695652173913"/>
  </r>
  <r>
    <s v="EXPRESO BRASILIA S.A."/>
    <x v="0"/>
    <x v="2"/>
    <n v="4"/>
    <n v="1"/>
    <x v="0"/>
    <x v="2"/>
    <x v="4"/>
    <n v="710"/>
    <n v="3550"/>
    <n v="5307305"/>
    <n v="7475.077464788732"/>
  </r>
  <r>
    <s v="EXPRESO BRASILIA S.A."/>
    <x v="0"/>
    <x v="2"/>
    <n v="4"/>
    <n v="2"/>
    <x v="0"/>
    <x v="2"/>
    <x v="4"/>
    <n v="858"/>
    <n v="4290"/>
    <n v="6228393"/>
    <n v="7259.1993006993007"/>
  </r>
  <r>
    <s v="EXPRESO BRASILIA S.A."/>
    <x v="0"/>
    <x v="2"/>
    <n v="4"/>
    <n v="3"/>
    <x v="0"/>
    <x v="2"/>
    <x v="4"/>
    <n v="649"/>
    <n v="3245"/>
    <n v="4824000"/>
    <n v="7432.973805855162"/>
  </r>
  <r>
    <s v="EXPRESSERVICES LTDA"/>
    <x v="0"/>
    <x v="0"/>
    <n v="2"/>
    <n v="3"/>
    <x v="1"/>
    <x v="1"/>
    <x v="0"/>
    <n v="195913"/>
    <n v="16652"/>
    <n v="182282045"/>
    <n v="930.42342774598933"/>
  </r>
  <r>
    <s v="EXPRESSERVICES LTDA"/>
    <x v="0"/>
    <x v="0"/>
    <n v="2"/>
    <n v="2"/>
    <x v="1"/>
    <x v="2"/>
    <x v="0"/>
    <n v="179217"/>
    <n v="15233"/>
    <n v="160701023"/>
    <n v="896.6840366706283"/>
  </r>
  <r>
    <s v="EXPRESSERVICES LTDA"/>
    <x v="0"/>
    <x v="0"/>
    <n v="2"/>
    <n v="2"/>
    <x v="1"/>
    <x v="1"/>
    <x v="0"/>
    <n v="188700"/>
    <n v="16039"/>
    <n v="179843738"/>
    <n v="953.06697403285636"/>
  </r>
  <r>
    <s v="EXPRESSERVICES LTDA"/>
    <x v="0"/>
    <x v="0"/>
    <n v="2"/>
    <n v="1"/>
    <x v="1"/>
    <x v="2"/>
    <x v="0"/>
    <n v="196825"/>
    <n v="16730"/>
    <n v="188957741"/>
    <n v="960.0291680426775"/>
  </r>
  <r>
    <s v="EXPRESSERVICES LTDA"/>
    <x v="0"/>
    <x v="0"/>
    <n v="2"/>
    <n v="1"/>
    <x v="1"/>
    <x v="1"/>
    <x v="0"/>
    <n v="212549"/>
    <n v="18066"/>
    <n v="191718626"/>
    <n v="901.99730885584029"/>
  </r>
  <r>
    <s v="EXPRESSERVICES LTDA"/>
    <x v="0"/>
    <x v="0"/>
    <n v="2"/>
    <n v="3"/>
    <x v="1"/>
    <x v="2"/>
    <x v="0"/>
    <n v="317609"/>
    <n v="26996"/>
    <n v="255739863"/>
    <n v="805.2034514135305"/>
  </r>
  <r>
    <s v="EXPRESSERVICES LTDA"/>
    <x v="0"/>
    <x v="1"/>
    <n v="3"/>
    <n v="1"/>
    <x v="1"/>
    <x v="1"/>
    <x v="0"/>
    <n v="129724"/>
    <n v="10377"/>
    <n v="175689356"/>
    <n v="1354.3319354938176"/>
  </r>
  <r>
    <s v="EXPRESSERVICES LTDA"/>
    <x v="0"/>
    <x v="1"/>
    <n v="3"/>
    <n v="3"/>
    <x v="1"/>
    <x v="2"/>
    <x v="0"/>
    <n v="131550"/>
    <n v="10524"/>
    <n v="137747445"/>
    <n v="1047.1109464082099"/>
  </r>
  <r>
    <s v="EXPRESSERVICES LTDA"/>
    <x v="0"/>
    <x v="1"/>
    <n v="3"/>
    <n v="3"/>
    <x v="1"/>
    <x v="1"/>
    <x v="0"/>
    <n v="148950"/>
    <n v="11916"/>
    <n v="119708570"/>
    <n v="803.68291372943941"/>
  </r>
  <r>
    <s v="EXPRESSERVICES LTDA"/>
    <x v="0"/>
    <x v="1"/>
    <n v="3"/>
    <n v="2"/>
    <x v="1"/>
    <x v="2"/>
    <x v="0"/>
    <n v="50068"/>
    <n v="4005"/>
    <n v="70609648"/>
    <n v="1410.2749860190142"/>
  </r>
  <r>
    <s v="EXPRESSERVICES LTDA"/>
    <x v="0"/>
    <x v="1"/>
    <n v="3"/>
    <n v="1"/>
    <x v="1"/>
    <x v="2"/>
    <x v="0"/>
    <n v="174509"/>
    <n v="13960"/>
    <n v="196238611"/>
    <n v="1124.518569242847"/>
  </r>
  <r>
    <s v="EXPRESSERVICES LTDA"/>
    <x v="0"/>
    <x v="1"/>
    <n v="3"/>
    <n v="2"/>
    <x v="1"/>
    <x v="1"/>
    <x v="0"/>
    <n v="80152"/>
    <n v="6412"/>
    <n v="120977036"/>
    <n v="1509.3451941311507"/>
  </r>
  <r>
    <s v="EXPRESSERVICES LTDA"/>
    <x v="0"/>
    <x v="2"/>
    <n v="4"/>
    <n v="2"/>
    <x v="1"/>
    <x v="2"/>
    <x v="0"/>
    <n v="155627"/>
    <n v="12450"/>
    <n v="165079326"/>
    <n v="1060.7370571944457"/>
  </r>
  <r>
    <s v="EXPRESSERVICES LTDA"/>
    <x v="0"/>
    <x v="2"/>
    <n v="4"/>
    <n v="3"/>
    <x v="1"/>
    <x v="1"/>
    <x v="0"/>
    <n v="311186"/>
    <n v="24894"/>
    <n v="229672841"/>
    <n v="738.05647104946877"/>
  </r>
  <r>
    <s v="EXPRESSERVICES LTDA"/>
    <x v="0"/>
    <x v="2"/>
    <n v="4"/>
    <n v="3"/>
    <x v="1"/>
    <x v="2"/>
    <x v="0"/>
    <n v="250959"/>
    <n v="20076"/>
    <n v="219002603"/>
    <n v="872.66287720304911"/>
  </r>
  <r>
    <s v="EXPRESSERVICES LTDA"/>
    <x v="0"/>
    <x v="2"/>
    <n v="4"/>
    <n v="1"/>
    <x v="1"/>
    <x v="1"/>
    <x v="0"/>
    <n v="154409"/>
    <n v="12352"/>
    <n v="132601192"/>
    <n v="858.76595276182093"/>
  </r>
  <r>
    <s v="EXPRESSERVICES LTDA"/>
    <x v="0"/>
    <x v="2"/>
    <n v="4"/>
    <n v="1"/>
    <x v="1"/>
    <x v="2"/>
    <x v="0"/>
    <n v="176318"/>
    <n v="14105"/>
    <n v="173115166"/>
    <n v="981.83490057736594"/>
  </r>
  <r>
    <s v="EXPRESSERVICES LTDA"/>
    <x v="0"/>
    <x v="2"/>
    <n v="4"/>
    <n v="2"/>
    <x v="1"/>
    <x v="1"/>
    <x v="0"/>
    <n v="151376"/>
    <n v="12110"/>
    <n v="129515332"/>
    <n v="855.58696226614518"/>
  </r>
  <r>
    <s v="EXTRA RAPIDO LOS MOTILONES S.A."/>
    <x v="0"/>
    <x v="0"/>
    <n v="2"/>
    <n v="1"/>
    <x v="0"/>
    <x v="2"/>
    <x v="3"/>
    <n v="273"/>
    <n v="1092"/>
    <n v="819300"/>
    <n v="3001.098901098901"/>
  </r>
  <r>
    <s v="EXTRA RAPIDO LOS MOTILONES S.A."/>
    <x v="0"/>
    <x v="0"/>
    <n v="2"/>
    <n v="2"/>
    <x v="0"/>
    <x v="2"/>
    <x v="3"/>
    <n v="418"/>
    <n v="1672"/>
    <n v="1254000"/>
    <n v="3000"/>
  </r>
  <r>
    <s v="EXTRA RAPIDO LOS MOTILONES S.A."/>
    <x v="0"/>
    <x v="0"/>
    <n v="2"/>
    <n v="3"/>
    <x v="0"/>
    <x v="2"/>
    <x v="3"/>
    <n v="424"/>
    <n v="1696"/>
    <n v="1272000"/>
    <n v="3000"/>
  </r>
  <r>
    <s v="EXTRA RAPIDO LOS MOTILONES S.A."/>
    <x v="0"/>
    <x v="0"/>
    <n v="2"/>
    <n v="1"/>
    <x v="0"/>
    <x v="2"/>
    <x v="4"/>
    <n v="631"/>
    <n v="3155"/>
    <n v="1893000"/>
    <n v="3000"/>
  </r>
  <r>
    <s v="EXTRA RAPIDO LOS MOTILONES S.A."/>
    <x v="0"/>
    <x v="0"/>
    <n v="2"/>
    <n v="2"/>
    <x v="0"/>
    <x v="2"/>
    <x v="4"/>
    <n v="755"/>
    <n v="3775"/>
    <n v="2266430"/>
    <n v="3001.8940397350993"/>
  </r>
  <r>
    <s v="EXTRA RAPIDO LOS MOTILONES S.A."/>
    <x v="0"/>
    <x v="0"/>
    <n v="2"/>
    <n v="3"/>
    <x v="0"/>
    <x v="2"/>
    <x v="4"/>
    <n v="659"/>
    <n v="3295"/>
    <n v="2323600"/>
    <n v="3525.9484066767832"/>
  </r>
  <r>
    <s v="EXTRA RAPIDO LOS MOTILONES S.A."/>
    <x v="0"/>
    <x v="0"/>
    <n v="2"/>
    <n v="1"/>
    <x v="0"/>
    <x v="2"/>
    <x v="0"/>
    <n v="2160"/>
    <n v="2160"/>
    <n v="4320000"/>
    <n v="2000"/>
  </r>
  <r>
    <s v="EXTRA RAPIDO LOS MOTILONES S.A."/>
    <x v="0"/>
    <x v="0"/>
    <n v="2"/>
    <n v="2"/>
    <x v="0"/>
    <x v="2"/>
    <x v="0"/>
    <n v="2502"/>
    <n v="2502"/>
    <n v="5004000"/>
    <n v="2000"/>
  </r>
  <r>
    <s v="EXTRA RAPIDO LOS MOTILONES S.A."/>
    <x v="0"/>
    <x v="0"/>
    <n v="2"/>
    <n v="3"/>
    <x v="0"/>
    <x v="2"/>
    <x v="0"/>
    <n v="2331"/>
    <n v="2331"/>
    <n v="4662000"/>
    <n v="2000"/>
  </r>
  <r>
    <s v="EXTRA RAPIDO LOS MOTILONES S.A."/>
    <x v="0"/>
    <x v="0"/>
    <n v="2"/>
    <n v="1"/>
    <x v="0"/>
    <x v="2"/>
    <x v="1"/>
    <n v="1054"/>
    <n v="2108"/>
    <n v="2635000"/>
    <n v="2500"/>
  </r>
  <r>
    <s v="EXTRA RAPIDO LOS MOTILONES S.A."/>
    <x v="0"/>
    <x v="0"/>
    <n v="2"/>
    <n v="2"/>
    <x v="0"/>
    <x v="2"/>
    <x v="1"/>
    <n v="1139"/>
    <n v="2278"/>
    <n v="2847500"/>
    <n v="2500"/>
  </r>
  <r>
    <s v="EXTRA RAPIDO LOS MOTILONES S.A."/>
    <x v="0"/>
    <x v="0"/>
    <n v="2"/>
    <n v="3"/>
    <x v="0"/>
    <x v="2"/>
    <x v="1"/>
    <n v="1121"/>
    <n v="2242"/>
    <n v="2802500"/>
    <n v="2500"/>
  </r>
  <r>
    <s v="EXTRA RAPIDO LOS MOTILONES S.A."/>
    <x v="0"/>
    <x v="0"/>
    <n v="2"/>
    <n v="1"/>
    <x v="0"/>
    <x v="2"/>
    <x v="2"/>
    <n v="1011"/>
    <n v="3033"/>
    <n v="3033000"/>
    <n v="3000"/>
  </r>
  <r>
    <s v="EXTRA RAPIDO LOS MOTILONES S.A."/>
    <x v="0"/>
    <x v="0"/>
    <n v="2"/>
    <n v="2"/>
    <x v="0"/>
    <x v="2"/>
    <x v="2"/>
    <n v="1052"/>
    <n v="3156"/>
    <n v="3156000"/>
    <n v="3000"/>
  </r>
  <r>
    <s v="EXTRA RAPIDO LOS MOTILONES S.A."/>
    <x v="0"/>
    <x v="0"/>
    <n v="2"/>
    <n v="3"/>
    <x v="0"/>
    <x v="2"/>
    <x v="2"/>
    <n v="988"/>
    <n v="2964"/>
    <n v="2964000"/>
    <n v="3000"/>
  </r>
  <r>
    <s v="EXTRA RAPIDO LOS MOTILONES S.A."/>
    <x v="0"/>
    <x v="1"/>
    <n v="3"/>
    <n v="2"/>
    <x v="0"/>
    <x v="2"/>
    <x v="0"/>
    <n v="2734"/>
    <n v="2734"/>
    <n v="5467300"/>
    <n v="1999.743964886613"/>
  </r>
  <r>
    <s v="EXTRA RAPIDO LOS MOTILONES S.A."/>
    <x v="0"/>
    <x v="1"/>
    <n v="3"/>
    <n v="3"/>
    <x v="0"/>
    <x v="2"/>
    <x v="0"/>
    <n v="2692"/>
    <n v="2692"/>
    <n v="5383450"/>
    <n v="1999.7956909361069"/>
  </r>
  <r>
    <s v="EXTRA RAPIDO LOS MOTILONES S.A."/>
    <x v="0"/>
    <x v="1"/>
    <n v="3"/>
    <n v="1"/>
    <x v="0"/>
    <x v="2"/>
    <x v="1"/>
    <n v="1211"/>
    <n v="2422"/>
    <n v="3026450"/>
    <n v="2499.1329479768788"/>
  </r>
  <r>
    <s v="EXTRA RAPIDO LOS MOTILONES S.A."/>
    <x v="0"/>
    <x v="1"/>
    <n v="3"/>
    <n v="2"/>
    <x v="0"/>
    <x v="2"/>
    <x v="1"/>
    <n v="1222"/>
    <n v="2444"/>
    <n v="3056100"/>
    <n v="2500.900163666121"/>
  </r>
  <r>
    <s v="EXTRA RAPIDO LOS MOTILONES S.A."/>
    <x v="0"/>
    <x v="1"/>
    <n v="3"/>
    <n v="3"/>
    <x v="0"/>
    <x v="2"/>
    <x v="1"/>
    <n v="1185"/>
    <n v="2370"/>
    <n v="2963100"/>
    <n v="2500.506329113924"/>
  </r>
  <r>
    <s v="EXTRA RAPIDO LOS MOTILONES S.A."/>
    <x v="0"/>
    <x v="1"/>
    <n v="3"/>
    <n v="1"/>
    <x v="0"/>
    <x v="2"/>
    <x v="2"/>
    <n v="1033"/>
    <n v="3099"/>
    <n v="3097650"/>
    <n v="2998.6931268151016"/>
  </r>
  <r>
    <s v="EXTRA RAPIDO LOS MOTILONES S.A."/>
    <x v="0"/>
    <x v="1"/>
    <n v="3"/>
    <n v="2"/>
    <x v="0"/>
    <x v="2"/>
    <x v="2"/>
    <n v="1119"/>
    <n v="3357"/>
    <n v="3358450"/>
    <n v="3001.2957998212692"/>
  </r>
  <r>
    <s v="EXTRA RAPIDO LOS MOTILONES S.A."/>
    <x v="0"/>
    <x v="1"/>
    <n v="3"/>
    <n v="3"/>
    <x v="0"/>
    <x v="2"/>
    <x v="3"/>
    <n v="456"/>
    <n v="1824"/>
    <n v="1369150"/>
    <n v="3002.5219298245615"/>
  </r>
  <r>
    <s v="EXTRA RAPIDO LOS MOTILONES S.A."/>
    <x v="0"/>
    <x v="1"/>
    <n v="3"/>
    <n v="1"/>
    <x v="0"/>
    <x v="2"/>
    <x v="4"/>
    <n v="631"/>
    <n v="3155"/>
    <n v="1891700"/>
    <n v="2997.9397781299526"/>
  </r>
  <r>
    <s v="EXTRA RAPIDO LOS MOTILONES S.A."/>
    <x v="0"/>
    <x v="1"/>
    <n v="3"/>
    <n v="2"/>
    <x v="0"/>
    <x v="2"/>
    <x v="4"/>
    <n v="593"/>
    <n v="2965"/>
    <n v="1778650"/>
    <n v="2999.4097807757166"/>
  </r>
  <r>
    <s v="EXTRA RAPIDO LOS MOTILONES S.A."/>
    <x v="0"/>
    <x v="1"/>
    <n v="3"/>
    <n v="3"/>
    <x v="0"/>
    <x v="2"/>
    <x v="4"/>
    <n v="738"/>
    <n v="3690"/>
    <n v="2213710"/>
    <n v="2999.6070460704609"/>
  </r>
  <r>
    <s v="EXTRA RAPIDO LOS MOTILONES S.A."/>
    <x v="0"/>
    <x v="1"/>
    <n v="3"/>
    <n v="3"/>
    <x v="0"/>
    <x v="2"/>
    <x v="2"/>
    <n v="1174"/>
    <n v="3522"/>
    <n v="3520550"/>
    <n v="2998.7649063032368"/>
  </r>
  <r>
    <s v="EXTRA RAPIDO LOS MOTILONES S.A."/>
    <x v="0"/>
    <x v="1"/>
    <n v="3"/>
    <n v="1"/>
    <x v="0"/>
    <x v="2"/>
    <x v="3"/>
    <n v="548"/>
    <n v="2192"/>
    <n v="1643200"/>
    <n v="2998.5401459854015"/>
  </r>
  <r>
    <s v="EXTRA RAPIDO LOS MOTILONES S.A."/>
    <x v="0"/>
    <x v="1"/>
    <n v="3"/>
    <n v="2"/>
    <x v="0"/>
    <x v="2"/>
    <x v="3"/>
    <n v="522"/>
    <n v="2088"/>
    <n v="1566200"/>
    <n v="3000.3831417624519"/>
  </r>
  <r>
    <s v="EXTRA RAPIDO LOS MOTILONES S.A."/>
    <x v="0"/>
    <x v="1"/>
    <n v="3"/>
    <n v="1"/>
    <x v="0"/>
    <x v="2"/>
    <x v="0"/>
    <n v="2626"/>
    <n v="2626"/>
    <n v="5251600"/>
    <n v="1999.8476770753998"/>
  </r>
  <r>
    <s v="EXTRA RAPIDO LOS MOTILONES S.A."/>
    <x v="0"/>
    <x v="2"/>
    <n v="4"/>
    <n v="2"/>
    <x v="0"/>
    <x v="2"/>
    <x v="0"/>
    <n v="2881"/>
    <n v="2881"/>
    <n v="5761153"/>
    <n v="1999.7060048594237"/>
  </r>
  <r>
    <s v="EXTRA RAPIDO LOS MOTILONES S.A."/>
    <x v="0"/>
    <x v="2"/>
    <n v="4"/>
    <n v="1"/>
    <x v="0"/>
    <x v="2"/>
    <x v="0"/>
    <n v="2593"/>
    <n v="2593"/>
    <n v="5185000"/>
    <n v="1999.6143463170074"/>
  </r>
  <r>
    <s v="EXTRA RAPIDO LOS MOTILONES S.A."/>
    <x v="0"/>
    <x v="2"/>
    <n v="4"/>
    <n v="1"/>
    <x v="0"/>
    <x v="2"/>
    <x v="1"/>
    <n v="1189"/>
    <n v="2378"/>
    <n v="2971790"/>
    <n v="2499.4028595458367"/>
  </r>
  <r>
    <s v="EXTRA RAPIDO LOS MOTILONES S.A."/>
    <x v="0"/>
    <x v="2"/>
    <n v="4"/>
    <n v="2"/>
    <x v="0"/>
    <x v="2"/>
    <x v="1"/>
    <n v="1035"/>
    <n v="2070"/>
    <n v="2587600"/>
    <n v="2500.0966183574878"/>
  </r>
  <r>
    <s v="EXTRA RAPIDO LOS MOTILONES S.A."/>
    <x v="0"/>
    <x v="2"/>
    <n v="4"/>
    <n v="3"/>
    <x v="0"/>
    <x v="2"/>
    <x v="1"/>
    <n v="1205"/>
    <n v="2410"/>
    <n v="3013500"/>
    <n v="2500.829875518672"/>
  </r>
  <r>
    <s v="EXTRA RAPIDO LOS MOTILONES S.A."/>
    <x v="0"/>
    <x v="2"/>
    <n v="4"/>
    <n v="1"/>
    <x v="0"/>
    <x v="2"/>
    <x v="2"/>
    <n v="1198"/>
    <n v="3594"/>
    <n v="3595000"/>
    <n v="3000.8347245409013"/>
  </r>
  <r>
    <s v="EXTRA RAPIDO LOS MOTILONES S.A."/>
    <x v="0"/>
    <x v="2"/>
    <n v="4"/>
    <n v="2"/>
    <x v="0"/>
    <x v="2"/>
    <x v="2"/>
    <n v="961"/>
    <n v="2883"/>
    <n v="2884350"/>
    <n v="3001.4047866805413"/>
  </r>
  <r>
    <s v="EXTRA RAPIDO LOS MOTILONES S.A."/>
    <x v="0"/>
    <x v="2"/>
    <n v="4"/>
    <n v="3"/>
    <x v="0"/>
    <x v="2"/>
    <x v="2"/>
    <n v="989"/>
    <n v="2967"/>
    <n v="2966150"/>
    <n v="2999.1405460060669"/>
  </r>
  <r>
    <s v="EXTRA RAPIDO LOS MOTILONES S.A."/>
    <x v="0"/>
    <x v="2"/>
    <n v="4"/>
    <n v="1"/>
    <x v="0"/>
    <x v="2"/>
    <x v="3"/>
    <n v="558"/>
    <n v="2232"/>
    <n v="1674000"/>
    <n v="3000"/>
  </r>
  <r>
    <s v="EXTRA RAPIDO LOS MOTILONES S.A."/>
    <x v="0"/>
    <x v="2"/>
    <n v="4"/>
    <n v="2"/>
    <x v="0"/>
    <x v="2"/>
    <x v="3"/>
    <n v="543"/>
    <n v="2172"/>
    <n v="1627800"/>
    <n v="2997.790055248619"/>
  </r>
  <r>
    <s v="EXTRA RAPIDO LOS MOTILONES S.A."/>
    <x v="0"/>
    <x v="2"/>
    <n v="4"/>
    <n v="3"/>
    <x v="0"/>
    <x v="2"/>
    <x v="3"/>
    <n v="549"/>
    <n v="2196"/>
    <n v="1645600"/>
    <n v="2997.4499089253186"/>
  </r>
  <r>
    <s v="EXTRA RAPIDO LOS MOTILONES S.A."/>
    <x v="0"/>
    <x v="2"/>
    <n v="4"/>
    <n v="1"/>
    <x v="0"/>
    <x v="2"/>
    <x v="4"/>
    <n v="649"/>
    <n v="3245"/>
    <n v="1947150"/>
    <n v="3000.2311248073961"/>
  </r>
  <r>
    <s v="EXTRA RAPIDO LOS MOTILONES S.A."/>
    <x v="0"/>
    <x v="2"/>
    <n v="4"/>
    <n v="2"/>
    <x v="0"/>
    <x v="2"/>
    <x v="4"/>
    <n v="719"/>
    <n v="3595"/>
    <n v="2156150"/>
    <n v="2998.8178025034772"/>
  </r>
  <r>
    <s v="EXTRA RAPIDO LOS MOTILONES S.A."/>
    <x v="0"/>
    <x v="2"/>
    <n v="4"/>
    <n v="3"/>
    <x v="0"/>
    <x v="2"/>
    <x v="4"/>
    <n v="924"/>
    <n v="4620"/>
    <n v="2771800"/>
    <n v="2999.7835497835499"/>
  </r>
  <r>
    <s v="EXTRA RAPIDO LOS MOTILONES S.A."/>
    <x v="0"/>
    <x v="2"/>
    <n v="4"/>
    <n v="3"/>
    <x v="0"/>
    <x v="2"/>
    <x v="0"/>
    <n v="2486"/>
    <n v="2486"/>
    <n v="4971050"/>
    <n v="1999.6178600160902"/>
  </r>
  <r>
    <s v="FEDERAL EXPRESS CORPORATION"/>
    <x v="0"/>
    <x v="0"/>
    <n v="2"/>
    <n v="3"/>
    <x v="0"/>
    <x v="2"/>
    <x v="4"/>
    <n v="1210"/>
    <n v="5947.37"/>
    <n v="7320583.1500000004"/>
    <n v="6050.0687190082645"/>
  </r>
  <r>
    <s v="FEDERAL EXPRESS CORPORATION"/>
    <x v="0"/>
    <x v="0"/>
    <n v="2"/>
    <n v="2"/>
    <x v="0"/>
    <x v="2"/>
    <x v="4"/>
    <n v="638"/>
    <n v="3111.58"/>
    <n v="4311585.8899999997"/>
    <n v="6757.971614420062"/>
  </r>
  <r>
    <s v="FEDERAL EXPRESS CORPORATION"/>
    <x v="0"/>
    <x v="0"/>
    <n v="2"/>
    <n v="2"/>
    <x v="0"/>
    <x v="0"/>
    <x v="4"/>
    <n v="14018"/>
    <n v="66909.7"/>
    <n v="43777093.229999997"/>
    <n v="3122.9200477956911"/>
  </r>
  <r>
    <s v="FEDERAL EXPRESS CORPORATION"/>
    <x v="0"/>
    <x v="0"/>
    <n v="2"/>
    <n v="3"/>
    <x v="0"/>
    <x v="0"/>
    <x v="4"/>
    <n v="9323"/>
    <n v="44470.37"/>
    <n v="40112642.920000002"/>
    <n v="4302.5467038506922"/>
  </r>
  <r>
    <s v="FEDERAL EXPRESS CORPORATION"/>
    <x v="0"/>
    <x v="0"/>
    <n v="2"/>
    <n v="1"/>
    <x v="0"/>
    <x v="3"/>
    <x v="4"/>
    <n v="811"/>
    <n v="3395.17"/>
    <n v="96203965.040000007"/>
    <n v="118623.87797780518"/>
  </r>
  <r>
    <s v="FEDERAL EXPRESS CORPORATION"/>
    <x v="0"/>
    <x v="0"/>
    <n v="2"/>
    <n v="2"/>
    <x v="0"/>
    <x v="3"/>
    <x v="4"/>
    <n v="971"/>
    <n v="4087.37"/>
    <n v="104585402.93000001"/>
    <n v="107708.96285272915"/>
  </r>
  <r>
    <s v="FEDERAL EXPRESS CORPORATION"/>
    <x v="0"/>
    <x v="0"/>
    <n v="2"/>
    <n v="3"/>
    <x v="0"/>
    <x v="3"/>
    <x v="4"/>
    <n v="833"/>
    <n v="3464.74"/>
    <n v="95517887.340000004"/>
    <n v="114667.33174069629"/>
  </r>
  <r>
    <s v="FEDERAL EXPRESS CORPORATION"/>
    <x v="0"/>
    <x v="0"/>
    <n v="2"/>
    <n v="2"/>
    <x v="0"/>
    <x v="3"/>
    <x v="2"/>
    <n v="1756"/>
    <n v="4306.33"/>
    <n v="147122520.37"/>
    <n v="83782.75647494306"/>
  </r>
  <r>
    <s v="FEDERAL EXPRESS CORPORATION"/>
    <x v="0"/>
    <x v="0"/>
    <n v="2"/>
    <n v="3"/>
    <x v="0"/>
    <x v="3"/>
    <x v="2"/>
    <n v="1514"/>
    <n v="3723.72"/>
    <n v="124091553.25"/>
    <n v="81962.716809775433"/>
  </r>
  <r>
    <s v="FEDERAL EXPRESS CORPORATION"/>
    <x v="0"/>
    <x v="0"/>
    <n v="2"/>
    <n v="1"/>
    <x v="0"/>
    <x v="1"/>
    <x v="3"/>
    <n v="134"/>
    <n v="523.20000000000005"/>
    <n v="349806.45"/>
    <n v="2610.4958955223883"/>
  </r>
  <r>
    <s v="FEDERAL EXPRESS CORPORATION"/>
    <x v="0"/>
    <x v="0"/>
    <n v="2"/>
    <n v="2"/>
    <x v="0"/>
    <x v="1"/>
    <x v="3"/>
    <n v="133"/>
    <n v="518"/>
    <n v="428190.66"/>
    <n v="3219.478646616541"/>
  </r>
  <r>
    <s v="FEDERAL EXPRESS CORPORATION"/>
    <x v="0"/>
    <x v="0"/>
    <n v="2"/>
    <n v="3"/>
    <x v="0"/>
    <x v="1"/>
    <x v="3"/>
    <n v="89"/>
    <n v="351.5"/>
    <n v="217635.94"/>
    <n v="2445.3476404494381"/>
  </r>
  <r>
    <s v="FEDERAL EXPRESS CORPORATION"/>
    <x v="0"/>
    <x v="0"/>
    <n v="2"/>
    <n v="1"/>
    <x v="0"/>
    <x v="2"/>
    <x v="3"/>
    <n v="565"/>
    <n v="2150.4299999999998"/>
    <n v="3594529.02"/>
    <n v="6361.9982654867254"/>
  </r>
  <r>
    <s v="FEDERAL EXPRESS CORPORATION"/>
    <x v="0"/>
    <x v="0"/>
    <n v="2"/>
    <n v="2"/>
    <x v="0"/>
    <x v="2"/>
    <x v="3"/>
    <n v="714"/>
    <n v="2787.3"/>
    <n v="4057943.94"/>
    <n v="5683.39487394958"/>
  </r>
  <r>
    <s v="FEDERAL EXPRESS CORPORATION"/>
    <x v="0"/>
    <x v="0"/>
    <n v="2"/>
    <n v="3"/>
    <x v="0"/>
    <x v="2"/>
    <x v="3"/>
    <n v="669"/>
    <n v="2575.8000000000002"/>
    <n v="3698747.38"/>
    <n v="5528.7703736920776"/>
  </r>
  <r>
    <s v="FEDERAL EXPRESS CORPORATION"/>
    <x v="0"/>
    <x v="0"/>
    <n v="2"/>
    <n v="1"/>
    <x v="0"/>
    <x v="0"/>
    <x v="3"/>
    <n v="3926"/>
    <n v="13804.39"/>
    <n v="41452301.100000001"/>
    <n v="10558.405781966378"/>
  </r>
  <r>
    <s v="FEDERAL EXPRESS CORPORATION"/>
    <x v="0"/>
    <x v="0"/>
    <n v="2"/>
    <n v="2"/>
    <x v="0"/>
    <x v="0"/>
    <x v="3"/>
    <n v="12331"/>
    <n v="45037.05"/>
    <n v="49075812.890000001"/>
    <n v="3979.8729129835374"/>
  </r>
  <r>
    <s v="FEDERAL EXPRESS CORPORATION"/>
    <x v="0"/>
    <x v="0"/>
    <n v="2"/>
    <n v="3"/>
    <x v="0"/>
    <x v="0"/>
    <x v="3"/>
    <n v="4348"/>
    <n v="16108.08"/>
    <n v="42878151.909999996"/>
    <n v="9861.5804760809551"/>
  </r>
  <r>
    <s v="FEDERAL EXPRESS CORPORATION"/>
    <x v="0"/>
    <x v="0"/>
    <n v="2"/>
    <n v="1"/>
    <x v="0"/>
    <x v="1"/>
    <x v="0"/>
    <n v="2789"/>
    <n v="2012.41"/>
    <n v="3252121.93"/>
    <n v="1166.0530405163142"/>
  </r>
  <r>
    <s v="FEDERAL EXPRESS CORPORATION"/>
    <x v="0"/>
    <x v="0"/>
    <n v="2"/>
    <n v="2"/>
    <x v="0"/>
    <x v="1"/>
    <x v="0"/>
    <n v="3616"/>
    <n v="2604.38"/>
    <n v="4187151.07"/>
    <n v="1157.9510702433629"/>
  </r>
  <r>
    <s v="FEDERAL EXPRESS CORPORATION"/>
    <x v="0"/>
    <x v="0"/>
    <n v="2"/>
    <n v="3"/>
    <x v="0"/>
    <x v="1"/>
    <x v="0"/>
    <n v="3637"/>
    <n v="2748.11"/>
    <n v="4169761.65"/>
    <n v="1146.4838190816606"/>
  </r>
  <r>
    <s v="FEDERAL EXPRESS CORPORATION"/>
    <x v="0"/>
    <x v="0"/>
    <n v="2"/>
    <n v="1"/>
    <x v="0"/>
    <x v="2"/>
    <x v="0"/>
    <n v="13081"/>
    <n v="9848.4699999999993"/>
    <n v="37240206.700000003"/>
    <n v="2846.8929516092044"/>
  </r>
  <r>
    <s v="FEDERAL EXPRESS CORPORATION"/>
    <x v="0"/>
    <x v="0"/>
    <n v="2"/>
    <n v="2"/>
    <x v="0"/>
    <x v="2"/>
    <x v="0"/>
    <n v="16183"/>
    <n v="12476.04"/>
    <n v="45763123.409999996"/>
    <n v="2827.8516597664211"/>
  </r>
  <r>
    <s v="FEDERAL EXPRESS CORPORATION"/>
    <x v="0"/>
    <x v="0"/>
    <n v="2"/>
    <n v="3"/>
    <x v="0"/>
    <x v="2"/>
    <x v="0"/>
    <n v="16242"/>
    <n v="12793.24"/>
    <n v="44175086.469999999"/>
    <n v="2719.8058410294298"/>
  </r>
  <r>
    <s v="FEDERAL EXPRESS CORPORATION"/>
    <x v="0"/>
    <x v="0"/>
    <n v="2"/>
    <n v="1"/>
    <x v="0"/>
    <x v="0"/>
    <x v="0"/>
    <n v="13669"/>
    <n v="7806.52"/>
    <n v="354650821.22000003"/>
    <n v="25945.630347501647"/>
  </r>
  <r>
    <s v="FEDERAL EXPRESS CORPORATION"/>
    <x v="0"/>
    <x v="0"/>
    <n v="2"/>
    <n v="2"/>
    <x v="0"/>
    <x v="0"/>
    <x v="0"/>
    <n v="22046"/>
    <n v="14560.67"/>
    <n v="395904884.72000003"/>
    <n v="17958.127765581059"/>
  </r>
  <r>
    <s v="FEDERAL EXPRESS CORPORATION"/>
    <x v="0"/>
    <x v="0"/>
    <n v="2"/>
    <n v="3"/>
    <x v="0"/>
    <x v="0"/>
    <x v="0"/>
    <n v="12798"/>
    <n v="7258.97"/>
    <n v="334983493.77999997"/>
    <n v="26174.675244569462"/>
  </r>
  <r>
    <s v="FEDERAL EXPRESS CORPORATION"/>
    <x v="0"/>
    <x v="0"/>
    <n v="2"/>
    <n v="1"/>
    <x v="0"/>
    <x v="3"/>
    <x v="0"/>
    <n v="17672"/>
    <n v="6881.26"/>
    <n v="693290975.05999994"/>
    <n v="39231.042047306473"/>
  </r>
  <r>
    <s v="FEDERAL EXPRESS CORPORATION"/>
    <x v="0"/>
    <x v="0"/>
    <n v="2"/>
    <n v="2"/>
    <x v="0"/>
    <x v="3"/>
    <x v="0"/>
    <n v="19804"/>
    <n v="7769.15"/>
    <n v="785677248.35000002"/>
    <n v="39672.654430923045"/>
  </r>
  <r>
    <s v="FEDERAL EXPRESS CORPORATION"/>
    <x v="0"/>
    <x v="0"/>
    <n v="2"/>
    <n v="3"/>
    <x v="0"/>
    <x v="3"/>
    <x v="0"/>
    <n v="18232"/>
    <n v="7128.3"/>
    <n v="728215316.14999998"/>
    <n v="39941.603562417724"/>
  </r>
  <r>
    <s v="FEDERAL EXPRESS CORPORATION"/>
    <x v="0"/>
    <x v="0"/>
    <n v="2"/>
    <n v="1"/>
    <x v="0"/>
    <x v="1"/>
    <x v="1"/>
    <n v="1033"/>
    <n v="2059.4"/>
    <n v="1455266.48"/>
    <n v="1408.776844143272"/>
  </r>
  <r>
    <s v="FEDERAL EXPRESS CORPORATION"/>
    <x v="0"/>
    <x v="0"/>
    <n v="2"/>
    <n v="2"/>
    <x v="0"/>
    <x v="1"/>
    <x v="1"/>
    <n v="1200"/>
    <n v="2383.1999999999998"/>
    <n v="1688510.17"/>
    <n v="1407.0918083333333"/>
  </r>
  <r>
    <s v="FEDERAL EXPRESS CORPORATION"/>
    <x v="0"/>
    <x v="0"/>
    <n v="2"/>
    <n v="3"/>
    <x v="0"/>
    <x v="1"/>
    <x v="1"/>
    <n v="1797"/>
    <n v="3583.7"/>
    <n v="2524611.41"/>
    <n v="1404.9034001112966"/>
  </r>
  <r>
    <s v="FEDERAL EXPRESS CORPORATION"/>
    <x v="0"/>
    <x v="0"/>
    <n v="2"/>
    <n v="1"/>
    <x v="0"/>
    <x v="2"/>
    <x v="1"/>
    <n v="5178"/>
    <n v="10234.94"/>
    <n v="17920213.199999999"/>
    <n v="3460.8368482039396"/>
  </r>
  <r>
    <s v="FEDERAL EXPRESS CORPORATION"/>
    <x v="0"/>
    <x v="0"/>
    <n v="2"/>
    <n v="2"/>
    <x v="0"/>
    <x v="2"/>
    <x v="1"/>
    <n v="6823"/>
    <n v="13482.4"/>
    <n v="23615008.079999998"/>
    <n v="3461.0886823977721"/>
  </r>
  <r>
    <s v="FEDERAL EXPRESS CORPORATION"/>
    <x v="0"/>
    <x v="0"/>
    <n v="2"/>
    <n v="3"/>
    <x v="0"/>
    <x v="2"/>
    <x v="1"/>
    <n v="8943"/>
    <n v="17724.8"/>
    <n v="29443082.48"/>
    <n v="3292.3048730850946"/>
  </r>
  <r>
    <s v="FEDERAL EXPRESS CORPORATION"/>
    <x v="0"/>
    <x v="0"/>
    <n v="2"/>
    <n v="1"/>
    <x v="0"/>
    <x v="0"/>
    <x v="1"/>
    <n v="4708"/>
    <n v="7238.51"/>
    <n v="66480415.630000003"/>
    <n v="14120.733991079014"/>
  </r>
  <r>
    <s v="FEDERAL EXPRESS CORPORATION"/>
    <x v="0"/>
    <x v="0"/>
    <n v="2"/>
    <n v="2"/>
    <x v="0"/>
    <x v="0"/>
    <x v="1"/>
    <n v="20390"/>
    <n v="35007.49"/>
    <n v="87484001.540000007"/>
    <n v="4290.5346512996566"/>
  </r>
  <r>
    <s v="FEDERAL EXPRESS CORPORATION"/>
    <x v="0"/>
    <x v="0"/>
    <n v="2"/>
    <n v="3"/>
    <x v="0"/>
    <x v="0"/>
    <x v="1"/>
    <n v="4678"/>
    <n v="7289.3"/>
    <n v="71933994.780000001"/>
    <n v="15377.083108165883"/>
  </r>
  <r>
    <s v="FEDERAL EXPRESS CORPORATION"/>
    <x v="0"/>
    <x v="0"/>
    <n v="2"/>
    <n v="1"/>
    <x v="0"/>
    <x v="3"/>
    <x v="1"/>
    <n v="2465"/>
    <n v="3594.73"/>
    <n v="164332521.56"/>
    <n v="66666.337346855988"/>
  </r>
  <r>
    <s v="FEDERAL EXPRESS CORPORATION"/>
    <x v="0"/>
    <x v="0"/>
    <n v="2"/>
    <n v="2"/>
    <x v="0"/>
    <x v="3"/>
    <x v="1"/>
    <n v="2779"/>
    <n v="4117.21"/>
    <n v="174167571.53"/>
    <n v="62672.749740913998"/>
  </r>
  <r>
    <s v="FEDERAL EXPRESS CORPORATION"/>
    <x v="0"/>
    <x v="0"/>
    <n v="2"/>
    <n v="3"/>
    <x v="0"/>
    <x v="3"/>
    <x v="1"/>
    <n v="2425"/>
    <n v="3564.7"/>
    <n v="160977344.81"/>
    <n v="66382.410230927839"/>
  </r>
  <r>
    <s v="FEDERAL EXPRESS CORPORATION"/>
    <x v="0"/>
    <x v="0"/>
    <n v="2"/>
    <n v="1"/>
    <x v="0"/>
    <x v="1"/>
    <x v="2"/>
    <n v="94"/>
    <n v="276"/>
    <n v="269558.77"/>
    <n v="2867.6464893617022"/>
  </r>
  <r>
    <s v="FEDERAL EXPRESS CORPORATION"/>
    <x v="0"/>
    <x v="0"/>
    <n v="2"/>
    <n v="2"/>
    <x v="0"/>
    <x v="1"/>
    <x v="2"/>
    <n v="343"/>
    <n v="1018.7"/>
    <n v="770725.01"/>
    <n v="2247.0116909620992"/>
  </r>
  <r>
    <s v="FEDERAL EXPRESS CORPORATION"/>
    <x v="0"/>
    <x v="0"/>
    <n v="2"/>
    <n v="3"/>
    <x v="0"/>
    <x v="1"/>
    <x v="2"/>
    <n v="527"/>
    <n v="1574.1"/>
    <n v="975634.76"/>
    <n v="1851.2993548387096"/>
  </r>
  <r>
    <s v="FEDERAL EXPRESS CORPORATION"/>
    <x v="0"/>
    <x v="0"/>
    <n v="2"/>
    <n v="1"/>
    <x v="0"/>
    <x v="2"/>
    <x v="2"/>
    <n v="625"/>
    <n v="1778.01"/>
    <n v="3339778.07"/>
    <n v="5343.6449119999997"/>
  </r>
  <r>
    <s v="FEDERAL EXPRESS CORPORATION"/>
    <x v="0"/>
    <x v="0"/>
    <n v="2"/>
    <n v="2"/>
    <x v="0"/>
    <x v="2"/>
    <x v="2"/>
    <n v="1594"/>
    <n v="4619"/>
    <n v="7260588.2800000003"/>
    <n v="4554.9487327478046"/>
  </r>
  <r>
    <s v="FEDERAL EXPRESS CORPORATION"/>
    <x v="0"/>
    <x v="0"/>
    <n v="2"/>
    <n v="3"/>
    <x v="0"/>
    <x v="2"/>
    <x v="2"/>
    <n v="2651"/>
    <n v="7805.7"/>
    <n v="11194606.449999999"/>
    <n v="4222.7862881931342"/>
  </r>
  <r>
    <s v="FEDERAL EXPRESS CORPORATION"/>
    <x v="0"/>
    <x v="0"/>
    <n v="2"/>
    <n v="1"/>
    <x v="0"/>
    <x v="0"/>
    <x v="2"/>
    <n v="4301"/>
    <n v="11287.53"/>
    <n v="49387895.299999997"/>
    <n v="11482.886607765635"/>
  </r>
  <r>
    <s v="FEDERAL EXPRESS CORPORATION"/>
    <x v="0"/>
    <x v="0"/>
    <n v="2"/>
    <n v="2"/>
    <x v="0"/>
    <x v="0"/>
    <x v="2"/>
    <n v="10912"/>
    <n v="28796.36"/>
    <n v="61253226.210000001"/>
    <n v="5613.3821673387101"/>
  </r>
  <r>
    <s v="FEDERAL EXPRESS CORPORATION"/>
    <x v="0"/>
    <x v="0"/>
    <n v="2"/>
    <n v="3"/>
    <x v="0"/>
    <x v="0"/>
    <x v="2"/>
    <n v="3801"/>
    <n v="10057.23"/>
    <n v="59190111.710000001"/>
    <n v="15572.247227045515"/>
  </r>
  <r>
    <s v="FEDERAL EXPRESS CORPORATION"/>
    <x v="0"/>
    <x v="0"/>
    <n v="2"/>
    <n v="1"/>
    <x v="0"/>
    <x v="3"/>
    <x v="2"/>
    <n v="1421"/>
    <n v="3420.97"/>
    <n v="116369295.36"/>
    <n v="81892.537199155529"/>
  </r>
  <r>
    <s v="FEDERAL EXPRESS CORPORATION"/>
    <x v="0"/>
    <x v="0"/>
    <n v="2"/>
    <n v="1"/>
    <x v="0"/>
    <x v="3"/>
    <x v="3"/>
    <n v="859"/>
    <n v="2817.31"/>
    <n v="85414642.120000005"/>
    <n v="99434.973364377191"/>
  </r>
  <r>
    <s v="FEDERAL EXPRESS CORPORATION"/>
    <x v="0"/>
    <x v="0"/>
    <n v="2"/>
    <n v="2"/>
    <x v="0"/>
    <x v="3"/>
    <x v="3"/>
    <n v="1086"/>
    <n v="3612.26"/>
    <n v="111531609"/>
    <n v="102699.45580110497"/>
  </r>
  <r>
    <s v="FEDERAL EXPRESS CORPORATION"/>
    <x v="0"/>
    <x v="0"/>
    <n v="2"/>
    <n v="3"/>
    <x v="0"/>
    <x v="3"/>
    <x v="3"/>
    <n v="908"/>
    <n v="3021.5"/>
    <n v="92935453.599999994"/>
    <n v="102351.82114537444"/>
  </r>
  <r>
    <s v="FEDERAL EXPRESS CORPORATION"/>
    <x v="0"/>
    <x v="0"/>
    <n v="2"/>
    <n v="1"/>
    <x v="0"/>
    <x v="1"/>
    <x v="4"/>
    <n v="48"/>
    <n v="231.99"/>
    <n v="156204.82999999999"/>
    <n v="3254.2672916666666"/>
  </r>
  <r>
    <s v="FEDERAL EXPRESS CORPORATION"/>
    <x v="0"/>
    <x v="0"/>
    <n v="2"/>
    <n v="2"/>
    <x v="0"/>
    <x v="1"/>
    <x v="4"/>
    <n v="108"/>
    <n v="539.5"/>
    <n v="323799.59000000003"/>
    <n v="2998.1443518518522"/>
  </r>
  <r>
    <s v="FEDERAL EXPRESS CORPORATION"/>
    <x v="0"/>
    <x v="0"/>
    <n v="2"/>
    <n v="3"/>
    <x v="0"/>
    <x v="1"/>
    <x v="4"/>
    <n v="178"/>
    <n v="889.49"/>
    <n v="484458.58"/>
    <n v="2721.6774157303371"/>
  </r>
  <r>
    <s v="FEDERAL EXPRESS CORPORATION"/>
    <x v="0"/>
    <x v="0"/>
    <n v="2"/>
    <n v="1"/>
    <x v="0"/>
    <x v="2"/>
    <x v="4"/>
    <n v="350"/>
    <n v="1589.08"/>
    <n v="2304712.0299999998"/>
    <n v="6584.891514285714"/>
  </r>
  <r>
    <s v="FEDERAL EXPRESS CORPORATION"/>
    <x v="0"/>
    <x v="0"/>
    <n v="2"/>
    <n v="1"/>
    <x v="0"/>
    <x v="0"/>
    <x v="4"/>
    <n v="7583"/>
    <n v="35999.32"/>
    <n v="36082614.770000003"/>
    <n v="4758.3561611499408"/>
  </r>
  <r>
    <s v="FEDERAL EXPRESS CORPORATION"/>
    <x v="0"/>
    <x v="1"/>
    <n v="3"/>
    <n v="1"/>
    <x v="0"/>
    <x v="1"/>
    <x v="0"/>
    <n v="2835"/>
    <n v="1980.73"/>
    <n v="3048252.06"/>
    <n v="1075.2211851851853"/>
  </r>
  <r>
    <s v="FEDERAL EXPRESS CORPORATION"/>
    <x v="0"/>
    <x v="1"/>
    <n v="3"/>
    <n v="2"/>
    <x v="0"/>
    <x v="1"/>
    <x v="0"/>
    <n v="3652"/>
    <n v="2696.42"/>
    <n v="3979049.2"/>
    <n v="1089.5534501642935"/>
  </r>
  <r>
    <s v="FEDERAL EXPRESS CORPORATION"/>
    <x v="0"/>
    <x v="1"/>
    <n v="3"/>
    <n v="3"/>
    <x v="0"/>
    <x v="1"/>
    <x v="0"/>
    <n v="3212"/>
    <n v="2507.58"/>
    <n v="3455174.13"/>
    <n v="1075.7080105853051"/>
  </r>
  <r>
    <s v="FEDERAL EXPRESS CORPORATION"/>
    <x v="0"/>
    <x v="1"/>
    <n v="3"/>
    <n v="1"/>
    <x v="0"/>
    <x v="2"/>
    <x v="0"/>
    <n v="13884"/>
    <n v="10382.790000000001"/>
    <n v="35894200.909999996"/>
    <n v="2585.2924884759432"/>
  </r>
  <r>
    <s v="FEDERAL EXPRESS CORPORATION"/>
    <x v="0"/>
    <x v="1"/>
    <n v="3"/>
    <n v="2"/>
    <x v="0"/>
    <x v="2"/>
    <x v="0"/>
    <n v="16075"/>
    <n v="12215.14"/>
    <n v="41936891.090000004"/>
    <n v="2608.8268174183518"/>
  </r>
  <r>
    <s v="FEDERAL EXPRESS CORPORATION"/>
    <x v="0"/>
    <x v="1"/>
    <n v="3"/>
    <n v="3"/>
    <x v="0"/>
    <x v="2"/>
    <x v="0"/>
    <n v="15827"/>
    <n v="12292.29"/>
    <n v="41623747.68"/>
    <n v="2629.9202426233651"/>
  </r>
  <r>
    <s v="FEDERAL EXPRESS CORPORATION"/>
    <x v="0"/>
    <x v="1"/>
    <n v="3"/>
    <n v="1"/>
    <x v="0"/>
    <x v="0"/>
    <x v="0"/>
    <n v="13056"/>
    <n v="7442.83"/>
    <n v="339202833.06999999"/>
    <n v="25980.609150582106"/>
  </r>
  <r>
    <s v="FEDERAL EXPRESS CORPORATION"/>
    <x v="0"/>
    <x v="1"/>
    <n v="3"/>
    <n v="2"/>
    <x v="0"/>
    <x v="0"/>
    <x v="0"/>
    <n v="16801"/>
    <n v="7852.33"/>
    <n v="362008643.19999999"/>
    <n v="21546.850973156357"/>
  </r>
  <r>
    <s v="FEDERAL EXPRESS CORPORATION"/>
    <x v="0"/>
    <x v="1"/>
    <n v="3"/>
    <n v="3"/>
    <x v="0"/>
    <x v="0"/>
    <x v="0"/>
    <n v="13224"/>
    <n v="7308.09"/>
    <n v="334561001.14999998"/>
    <n v="25299.531242437988"/>
  </r>
  <r>
    <s v="FEDERAL EXPRESS CORPORATION"/>
    <x v="0"/>
    <x v="1"/>
    <n v="3"/>
    <n v="1"/>
    <x v="0"/>
    <x v="3"/>
    <x v="0"/>
    <n v="19249"/>
    <n v="7636.63"/>
    <n v="724669230.20000005"/>
    <n v="37647.11050963687"/>
  </r>
  <r>
    <s v="FEDERAL EXPRESS CORPORATION"/>
    <x v="0"/>
    <x v="1"/>
    <n v="3"/>
    <n v="2"/>
    <x v="0"/>
    <x v="3"/>
    <x v="0"/>
    <n v="19322"/>
    <n v="7613.89"/>
    <n v="783412043.27999997"/>
    <n v="40545.080389193667"/>
  </r>
  <r>
    <s v="FEDERAL EXPRESS CORPORATION"/>
    <x v="0"/>
    <x v="1"/>
    <n v="3"/>
    <n v="3"/>
    <x v="0"/>
    <x v="3"/>
    <x v="0"/>
    <n v="17899"/>
    <n v="7166.37"/>
    <n v="687477136.38999999"/>
    <n v="38408.689669255262"/>
  </r>
  <r>
    <s v="FEDERAL EXPRESS CORPORATION"/>
    <x v="0"/>
    <x v="1"/>
    <n v="3"/>
    <n v="1"/>
    <x v="0"/>
    <x v="1"/>
    <x v="1"/>
    <n v="1173"/>
    <n v="2332.6999999999998"/>
    <n v="1501427.46"/>
    <n v="1279.9893094629156"/>
  </r>
  <r>
    <s v="FEDERAL EXPRESS CORPORATION"/>
    <x v="0"/>
    <x v="1"/>
    <n v="3"/>
    <n v="2"/>
    <x v="0"/>
    <x v="1"/>
    <x v="1"/>
    <n v="1444"/>
    <n v="2854.9"/>
    <n v="1876377.76"/>
    <n v="1299.4305817174516"/>
  </r>
  <r>
    <s v="FEDERAL EXPRESS CORPORATION"/>
    <x v="0"/>
    <x v="1"/>
    <n v="3"/>
    <n v="3"/>
    <x v="0"/>
    <x v="1"/>
    <x v="1"/>
    <n v="1477"/>
    <n v="2929.6"/>
    <n v="1944136.11"/>
    <n v="1316.2736018957346"/>
  </r>
  <r>
    <s v="FEDERAL EXPRESS CORPORATION"/>
    <x v="0"/>
    <x v="1"/>
    <n v="3"/>
    <n v="1"/>
    <x v="0"/>
    <x v="2"/>
    <x v="1"/>
    <n v="6718"/>
    <n v="13312.4"/>
    <n v="21540909.739999998"/>
    <n v="3206.4468204822861"/>
  </r>
  <r>
    <s v="FEDERAL EXPRESS CORPORATION"/>
    <x v="0"/>
    <x v="1"/>
    <n v="3"/>
    <n v="2"/>
    <x v="0"/>
    <x v="2"/>
    <x v="1"/>
    <n v="7252"/>
    <n v="14370.76"/>
    <n v="23097682.27"/>
    <n v="3185.0085865968008"/>
  </r>
  <r>
    <s v="FEDERAL EXPRESS CORPORATION"/>
    <x v="0"/>
    <x v="1"/>
    <n v="3"/>
    <n v="3"/>
    <x v="0"/>
    <x v="2"/>
    <x v="1"/>
    <n v="8105"/>
    <n v="16091.76"/>
    <n v="26255223.109999999"/>
    <n v="3239.3859481801355"/>
  </r>
  <r>
    <s v="FEDERAL EXPRESS CORPORATION"/>
    <x v="0"/>
    <x v="1"/>
    <n v="3"/>
    <n v="1"/>
    <x v="0"/>
    <x v="0"/>
    <x v="1"/>
    <n v="4718"/>
    <n v="7230.22"/>
    <n v="67772406.890000001"/>
    <n v="14364.647496820688"/>
  </r>
  <r>
    <s v="FEDERAL EXPRESS CORPORATION"/>
    <x v="0"/>
    <x v="1"/>
    <n v="3"/>
    <n v="2"/>
    <x v="0"/>
    <x v="0"/>
    <x v="1"/>
    <n v="4909"/>
    <n v="7219.59"/>
    <n v="73281992.049999997"/>
    <n v="14928.089641474842"/>
  </r>
  <r>
    <s v="FEDERAL EXPRESS CORPORATION"/>
    <x v="0"/>
    <x v="1"/>
    <n v="3"/>
    <n v="3"/>
    <x v="0"/>
    <x v="0"/>
    <x v="1"/>
    <n v="5712"/>
    <n v="8944.17"/>
    <n v="79567056.939999998"/>
    <n v="13929.806887254901"/>
  </r>
  <r>
    <s v="FEDERAL EXPRESS CORPORATION"/>
    <x v="0"/>
    <x v="1"/>
    <n v="3"/>
    <n v="1"/>
    <x v="0"/>
    <x v="3"/>
    <x v="1"/>
    <n v="2560"/>
    <n v="3799.12"/>
    <n v="160767303.78999999"/>
    <n v="62799.728042968745"/>
  </r>
  <r>
    <s v="FEDERAL EXPRESS CORPORATION"/>
    <x v="0"/>
    <x v="1"/>
    <n v="3"/>
    <n v="2"/>
    <x v="0"/>
    <x v="3"/>
    <x v="1"/>
    <n v="2693"/>
    <n v="3955.95"/>
    <n v="172669356.84"/>
    <n v="64117.845094689939"/>
  </r>
  <r>
    <s v="FEDERAL EXPRESS CORPORATION"/>
    <x v="0"/>
    <x v="1"/>
    <n v="3"/>
    <n v="3"/>
    <x v="0"/>
    <x v="3"/>
    <x v="1"/>
    <n v="2656"/>
    <n v="3909.36"/>
    <n v="169184563.84"/>
    <n v="63699.007469879522"/>
  </r>
  <r>
    <s v="FEDERAL EXPRESS CORPORATION"/>
    <x v="0"/>
    <x v="1"/>
    <n v="3"/>
    <n v="1"/>
    <x v="0"/>
    <x v="1"/>
    <x v="2"/>
    <n v="292"/>
    <n v="821.3"/>
    <n v="487967.38"/>
    <n v="1671.1211643835616"/>
  </r>
  <r>
    <s v="FEDERAL EXPRESS CORPORATION"/>
    <x v="0"/>
    <x v="1"/>
    <n v="3"/>
    <n v="2"/>
    <x v="0"/>
    <x v="1"/>
    <x v="2"/>
    <n v="300"/>
    <n v="883.1"/>
    <n v="522698.62"/>
    <n v="1742.3287333333333"/>
  </r>
  <r>
    <s v="FEDERAL EXPRESS CORPORATION"/>
    <x v="0"/>
    <x v="1"/>
    <n v="3"/>
    <n v="3"/>
    <x v="0"/>
    <x v="1"/>
    <x v="2"/>
    <n v="292"/>
    <n v="869.8"/>
    <n v="511530.99"/>
    <n v="1751.8184589041095"/>
  </r>
  <r>
    <s v="FEDERAL EXPRESS CORPORATION"/>
    <x v="0"/>
    <x v="1"/>
    <n v="3"/>
    <n v="1"/>
    <x v="0"/>
    <x v="2"/>
    <x v="2"/>
    <n v="1686"/>
    <n v="4940"/>
    <n v="7114566.2000000002"/>
    <n v="4219.7901542111504"/>
  </r>
  <r>
    <s v="FEDERAL EXPRESS CORPORATION"/>
    <x v="0"/>
    <x v="1"/>
    <n v="3"/>
    <n v="2"/>
    <x v="0"/>
    <x v="2"/>
    <x v="2"/>
    <n v="1547"/>
    <n v="4509.7"/>
    <n v="6471601.4800000004"/>
    <n v="4183.3235164835169"/>
  </r>
  <r>
    <s v="FEDERAL EXPRESS CORPORATION"/>
    <x v="0"/>
    <x v="1"/>
    <n v="3"/>
    <n v="3"/>
    <x v="0"/>
    <x v="2"/>
    <x v="2"/>
    <n v="1831"/>
    <n v="5329.3"/>
    <n v="7708327.6100000003"/>
    <n v="4209.9003877662481"/>
  </r>
  <r>
    <s v="FEDERAL EXPRESS CORPORATION"/>
    <x v="0"/>
    <x v="1"/>
    <n v="3"/>
    <n v="1"/>
    <x v="0"/>
    <x v="0"/>
    <x v="2"/>
    <n v="3054"/>
    <n v="7921.78"/>
    <n v="53139734.710000001"/>
    <n v="17400.044109364768"/>
  </r>
  <r>
    <s v="FEDERAL EXPRESS CORPORATION"/>
    <x v="0"/>
    <x v="1"/>
    <n v="3"/>
    <n v="2"/>
    <x v="0"/>
    <x v="0"/>
    <x v="2"/>
    <n v="3240"/>
    <n v="7326.37"/>
    <n v="55103714.770000003"/>
    <n v="17007.31937345679"/>
  </r>
  <r>
    <s v="FEDERAL EXPRESS CORPORATION"/>
    <x v="0"/>
    <x v="1"/>
    <n v="3"/>
    <n v="3"/>
    <x v="0"/>
    <x v="0"/>
    <x v="2"/>
    <n v="4440"/>
    <n v="11453.54"/>
    <n v="63208558.060000002"/>
    <n v="14236.161725225225"/>
  </r>
  <r>
    <s v="FEDERAL EXPRESS CORPORATION"/>
    <x v="0"/>
    <x v="1"/>
    <n v="3"/>
    <n v="1"/>
    <x v="0"/>
    <x v="3"/>
    <x v="2"/>
    <n v="1610"/>
    <n v="3944.79"/>
    <n v="125720008.72"/>
    <n v="78086.961937888205"/>
  </r>
  <r>
    <s v="FEDERAL EXPRESS CORPORATION"/>
    <x v="0"/>
    <x v="1"/>
    <n v="3"/>
    <n v="2"/>
    <x v="0"/>
    <x v="3"/>
    <x v="2"/>
    <n v="1640"/>
    <n v="3973.25"/>
    <n v="133531370.90000001"/>
    <n v="81421.567621951224"/>
  </r>
  <r>
    <s v="FEDERAL EXPRESS CORPORATION"/>
    <x v="0"/>
    <x v="1"/>
    <n v="3"/>
    <n v="3"/>
    <x v="0"/>
    <x v="3"/>
    <x v="2"/>
    <n v="1619"/>
    <n v="3894.18"/>
    <n v="129786089.3"/>
    <n v="80164.354107473744"/>
  </r>
  <r>
    <s v="FEDERAL EXPRESS CORPORATION"/>
    <x v="0"/>
    <x v="1"/>
    <n v="3"/>
    <n v="1"/>
    <x v="0"/>
    <x v="1"/>
    <x v="3"/>
    <n v="110"/>
    <n v="426.1"/>
    <n v="226665.65"/>
    <n v="2060.596818181818"/>
  </r>
  <r>
    <s v="FEDERAL EXPRESS CORPORATION"/>
    <x v="0"/>
    <x v="1"/>
    <n v="3"/>
    <n v="2"/>
    <x v="0"/>
    <x v="1"/>
    <x v="3"/>
    <n v="151"/>
    <n v="557"/>
    <n v="315686.61"/>
    <n v="2090.6398013245034"/>
  </r>
  <r>
    <s v="FEDERAL EXPRESS CORPORATION"/>
    <x v="0"/>
    <x v="1"/>
    <n v="3"/>
    <n v="3"/>
    <x v="0"/>
    <x v="1"/>
    <x v="3"/>
    <n v="126"/>
    <n v="498.9"/>
    <n v="277884.49"/>
    <n v="2205.43246031746"/>
  </r>
  <r>
    <s v="FEDERAL EXPRESS CORPORATION"/>
    <x v="0"/>
    <x v="1"/>
    <n v="3"/>
    <n v="1"/>
    <x v="0"/>
    <x v="2"/>
    <x v="3"/>
    <n v="629"/>
    <n v="2438.58"/>
    <n v="3331958.26"/>
    <n v="5297.2309379968201"/>
  </r>
  <r>
    <s v="FEDERAL EXPRESS CORPORATION"/>
    <x v="0"/>
    <x v="1"/>
    <n v="3"/>
    <n v="2"/>
    <x v="0"/>
    <x v="2"/>
    <x v="3"/>
    <n v="805"/>
    <n v="3115"/>
    <n v="3904335.95"/>
    <n v="4850.1067701863358"/>
  </r>
  <r>
    <s v="FEDERAL EXPRESS CORPORATION"/>
    <x v="0"/>
    <x v="1"/>
    <n v="3"/>
    <n v="3"/>
    <x v="0"/>
    <x v="2"/>
    <x v="3"/>
    <n v="933"/>
    <n v="3652.3"/>
    <n v="4695256.6100000003"/>
    <n v="5032.4293783494113"/>
  </r>
  <r>
    <s v="FEDERAL EXPRESS CORPORATION"/>
    <x v="0"/>
    <x v="1"/>
    <n v="3"/>
    <n v="1"/>
    <x v="0"/>
    <x v="0"/>
    <x v="3"/>
    <n v="3965"/>
    <n v="10660.35"/>
    <n v="41000350.100000001"/>
    <n v="10340.567490542246"/>
  </r>
  <r>
    <s v="FEDERAL EXPRESS CORPORATION"/>
    <x v="0"/>
    <x v="1"/>
    <n v="3"/>
    <n v="2"/>
    <x v="0"/>
    <x v="0"/>
    <x v="3"/>
    <n v="2249"/>
    <n v="7681.16"/>
    <n v="52261540.479999997"/>
    <n v="23237.679181858603"/>
  </r>
  <r>
    <s v="FEDERAL EXPRESS CORPORATION"/>
    <x v="0"/>
    <x v="1"/>
    <n v="3"/>
    <n v="3"/>
    <x v="0"/>
    <x v="0"/>
    <x v="3"/>
    <n v="3610"/>
    <n v="13245.03"/>
    <n v="52161516.25"/>
    <n v="14449.173476454294"/>
  </r>
  <r>
    <s v="FEDERAL EXPRESS CORPORATION"/>
    <x v="0"/>
    <x v="1"/>
    <n v="3"/>
    <n v="1"/>
    <x v="0"/>
    <x v="3"/>
    <x v="3"/>
    <n v="1083"/>
    <n v="3612.02"/>
    <n v="98365877.180000007"/>
    <n v="90827.218079409053"/>
  </r>
  <r>
    <s v="FEDERAL EXPRESS CORPORATION"/>
    <x v="0"/>
    <x v="1"/>
    <n v="3"/>
    <n v="2"/>
    <x v="0"/>
    <x v="3"/>
    <x v="3"/>
    <n v="1045"/>
    <n v="3457.74"/>
    <n v="101635864.18000001"/>
    <n v="97259.200172248806"/>
  </r>
  <r>
    <s v="FEDERAL EXPRESS CORPORATION"/>
    <x v="0"/>
    <x v="1"/>
    <n v="3"/>
    <n v="3"/>
    <x v="0"/>
    <x v="3"/>
    <x v="3"/>
    <n v="1012"/>
    <n v="3291.44"/>
    <n v="98626495.530000001"/>
    <n v="97457.011393280627"/>
  </r>
  <r>
    <s v="FEDERAL EXPRESS CORPORATION"/>
    <x v="0"/>
    <x v="1"/>
    <n v="3"/>
    <n v="1"/>
    <x v="0"/>
    <x v="1"/>
    <x v="4"/>
    <n v="123"/>
    <n v="610"/>
    <n v="310383.93"/>
    <n v="2523.4465853658535"/>
  </r>
  <r>
    <s v="FEDERAL EXPRESS CORPORATION"/>
    <x v="0"/>
    <x v="1"/>
    <n v="3"/>
    <n v="2"/>
    <x v="0"/>
    <x v="1"/>
    <x v="4"/>
    <n v="119"/>
    <n v="546.1"/>
    <n v="295055.48"/>
    <n v="2479.4578151260503"/>
  </r>
  <r>
    <s v="FEDERAL EXPRESS CORPORATION"/>
    <x v="0"/>
    <x v="1"/>
    <n v="3"/>
    <n v="3"/>
    <x v="0"/>
    <x v="1"/>
    <x v="4"/>
    <n v="106"/>
    <n v="510"/>
    <n v="295150.63"/>
    <n v="2784.4399056603775"/>
  </r>
  <r>
    <s v="FEDERAL EXPRESS CORPORATION"/>
    <x v="0"/>
    <x v="1"/>
    <n v="3"/>
    <n v="1"/>
    <x v="0"/>
    <x v="2"/>
    <x v="4"/>
    <n v="942"/>
    <n v="4578.4799999999996"/>
    <n v="5412346.3499999996"/>
    <n v="5745.5906050955409"/>
  </r>
  <r>
    <s v="FEDERAL EXPRESS CORPORATION"/>
    <x v="0"/>
    <x v="1"/>
    <n v="3"/>
    <n v="2"/>
    <x v="0"/>
    <x v="2"/>
    <x v="4"/>
    <n v="793"/>
    <n v="3798.75"/>
    <n v="4528676.43"/>
    <n v="5710.8151702395962"/>
  </r>
  <r>
    <s v="FEDERAL EXPRESS CORPORATION"/>
    <x v="0"/>
    <x v="1"/>
    <n v="3"/>
    <n v="3"/>
    <x v="0"/>
    <x v="2"/>
    <x v="4"/>
    <n v="697"/>
    <n v="3380.68"/>
    <n v="4288464.29"/>
    <n v="6152.7464705882358"/>
  </r>
  <r>
    <s v="FEDERAL EXPRESS CORPORATION"/>
    <x v="0"/>
    <x v="1"/>
    <n v="3"/>
    <n v="1"/>
    <x v="0"/>
    <x v="0"/>
    <x v="4"/>
    <n v="12836"/>
    <n v="62153.58"/>
    <n v="36650165.409999996"/>
    <n v="2855.2637433779992"/>
  </r>
  <r>
    <s v="FEDERAL EXPRESS CORPORATION"/>
    <x v="0"/>
    <x v="1"/>
    <n v="3"/>
    <n v="2"/>
    <x v="0"/>
    <x v="0"/>
    <x v="4"/>
    <n v="14971"/>
    <n v="72718.55"/>
    <n v="39191194.369999997"/>
    <n v="2617.8073856121832"/>
  </r>
  <r>
    <s v="FEDERAL EXPRESS CORPORATION"/>
    <x v="0"/>
    <x v="1"/>
    <n v="3"/>
    <n v="3"/>
    <x v="0"/>
    <x v="0"/>
    <x v="4"/>
    <n v="9293"/>
    <n v="44530.13"/>
    <n v="54323295.670000002"/>
    <n v="5845.6145130743571"/>
  </r>
  <r>
    <s v="FEDERAL EXPRESS CORPORATION"/>
    <x v="0"/>
    <x v="1"/>
    <n v="3"/>
    <n v="1"/>
    <x v="0"/>
    <x v="3"/>
    <x v="4"/>
    <n v="926"/>
    <n v="3754.74"/>
    <n v="95877961.5"/>
    <n v="103539.91522678186"/>
  </r>
  <r>
    <s v="FEDERAL EXPRESS CORPORATION"/>
    <x v="0"/>
    <x v="1"/>
    <n v="3"/>
    <n v="2"/>
    <x v="0"/>
    <x v="3"/>
    <x v="4"/>
    <n v="877"/>
    <n v="3680.58"/>
    <n v="94694166.980000004"/>
    <n v="107975.10488027366"/>
  </r>
  <r>
    <s v="FEDERAL EXPRESS CORPORATION"/>
    <x v="0"/>
    <x v="1"/>
    <n v="3"/>
    <n v="3"/>
    <x v="0"/>
    <x v="3"/>
    <x v="4"/>
    <n v="925"/>
    <n v="3776.33"/>
    <n v="98864899.739999995"/>
    <n v="106880.97269189189"/>
  </r>
  <r>
    <s v="FEDERAL EXPRESS CORPORATION"/>
    <x v="0"/>
    <x v="2"/>
    <n v="4"/>
    <n v="2"/>
    <x v="0"/>
    <x v="2"/>
    <x v="3"/>
    <n v="1439"/>
    <n v="5665.3"/>
    <n v="8434553.5"/>
    <n v="5861.3992355802638"/>
  </r>
  <r>
    <s v="FEDERAL EXPRESS CORPORATION"/>
    <x v="0"/>
    <x v="2"/>
    <n v="4"/>
    <n v="1"/>
    <x v="0"/>
    <x v="2"/>
    <x v="3"/>
    <n v="918"/>
    <n v="3609.2"/>
    <n v="5826606.79"/>
    <n v="6347.0662200435727"/>
  </r>
  <r>
    <s v="FEDERAL EXPRESS CORPORATION"/>
    <x v="0"/>
    <x v="2"/>
    <n v="4"/>
    <n v="1"/>
    <x v="0"/>
    <x v="0"/>
    <x v="3"/>
    <n v="4445"/>
    <n v="12408.17"/>
    <n v="61413827.350000001"/>
    <n v="13816.384105736783"/>
  </r>
  <r>
    <s v="FEDERAL EXPRESS CORPORATION"/>
    <x v="0"/>
    <x v="2"/>
    <n v="4"/>
    <n v="2"/>
    <x v="0"/>
    <x v="0"/>
    <x v="3"/>
    <n v="2345"/>
    <n v="8429.89"/>
    <n v="57908435.479999997"/>
    <n v="24694.428776119403"/>
  </r>
  <r>
    <s v="FEDERAL EXPRESS CORPORATION"/>
    <x v="0"/>
    <x v="2"/>
    <n v="4"/>
    <n v="3"/>
    <x v="0"/>
    <x v="0"/>
    <x v="3"/>
    <n v="2810"/>
    <n v="9760.0499999999993"/>
    <n v="68955399.680000007"/>
    <n v="24539.288142348756"/>
  </r>
  <r>
    <s v="FEDERAL EXPRESS CORPORATION"/>
    <x v="0"/>
    <x v="2"/>
    <n v="4"/>
    <n v="1"/>
    <x v="0"/>
    <x v="3"/>
    <x v="3"/>
    <n v="1001"/>
    <n v="3319.91"/>
    <n v="128052273.2"/>
    <n v="127924.34885114885"/>
  </r>
  <r>
    <s v="FEDERAL EXPRESS CORPORATION"/>
    <x v="0"/>
    <x v="2"/>
    <n v="4"/>
    <n v="2"/>
    <x v="0"/>
    <x v="3"/>
    <x v="3"/>
    <n v="1008"/>
    <n v="3385.37"/>
    <n v="121008746.34999999"/>
    <n v="120048.35947420634"/>
  </r>
  <r>
    <s v="FEDERAL EXPRESS CORPORATION"/>
    <x v="0"/>
    <x v="2"/>
    <n v="4"/>
    <n v="3"/>
    <x v="0"/>
    <x v="3"/>
    <x v="3"/>
    <n v="1046"/>
    <n v="3487.63"/>
    <n v="119467065.09999999"/>
    <n v="114213.25535372848"/>
  </r>
  <r>
    <s v="FEDERAL EXPRESS CORPORATION"/>
    <x v="0"/>
    <x v="2"/>
    <n v="4"/>
    <n v="1"/>
    <x v="0"/>
    <x v="1"/>
    <x v="4"/>
    <n v="76"/>
    <n v="373.7"/>
    <n v="247143.17"/>
    <n v="3251.8838157894738"/>
  </r>
  <r>
    <s v="FEDERAL EXPRESS CORPORATION"/>
    <x v="0"/>
    <x v="2"/>
    <n v="4"/>
    <n v="2"/>
    <x v="0"/>
    <x v="1"/>
    <x v="4"/>
    <n v="217"/>
    <n v="1077.3"/>
    <n v="706539.83"/>
    <n v="3255.9439170506912"/>
  </r>
  <r>
    <s v="FEDERAL EXPRESS CORPORATION"/>
    <x v="0"/>
    <x v="2"/>
    <n v="4"/>
    <n v="3"/>
    <x v="0"/>
    <x v="1"/>
    <x v="4"/>
    <n v="163"/>
    <n v="788.2"/>
    <n v="534761.34"/>
    <n v="3280.7444171779139"/>
  </r>
  <r>
    <s v="FEDERAL EXPRESS CORPORATION"/>
    <x v="0"/>
    <x v="2"/>
    <n v="4"/>
    <n v="1"/>
    <x v="0"/>
    <x v="2"/>
    <x v="4"/>
    <n v="757"/>
    <n v="3724.11"/>
    <n v="5714045.6900000004"/>
    <n v="7548.2770013210047"/>
  </r>
  <r>
    <s v="FEDERAL EXPRESS CORPORATION"/>
    <x v="0"/>
    <x v="2"/>
    <n v="4"/>
    <n v="2"/>
    <x v="0"/>
    <x v="2"/>
    <x v="4"/>
    <n v="1186"/>
    <n v="5835.8"/>
    <n v="8024260.8099999996"/>
    <n v="6765.818558178752"/>
  </r>
  <r>
    <s v="FEDERAL EXPRESS CORPORATION"/>
    <x v="0"/>
    <x v="2"/>
    <n v="4"/>
    <n v="3"/>
    <x v="0"/>
    <x v="2"/>
    <x v="4"/>
    <n v="1153"/>
    <n v="5607.59"/>
    <n v="8083574.3200000003"/>
    <n v="7010.9057415437992"/>
  </r>
  <r>
    <s v="FEDERAL EXPRESS CORPORATION"/>
    <x v="0"/>
    <x v="2"/>
    <n v="4"/>
    <n v="1"/>
    <x v="0"/>
    <x v="0"/>
    <x v="4"/>
    <n v="9218"/>
    <n v="44243.91"/>
    <n v="54947042.649999999"/>
    <n v="5960.8421186808418"/>
  </r>
  <r>
    <s v="FEDERAL EXPRESS CORPORATION"/>
    <x v="0"/>
    <x v="2"/>
    <n v="4"/>
    <n v="2"/>
    <x v="0"/>
    <x v="0"/>
    <x v="4"/>
    <n v="7343"/>
    <n v="35057.74"/>
    <n v="48375460.789999999"/>
    <n v="6587.9696023423667"/>
  </r>
  <r>
    <s v="FEDERAL EXPRESS CORPORATION"/>
    <x v="0"/>
    <x v="2"/>
    <n v="4"/>
    <n v="3"/>
    <x v="0"/>
    <x v="0"/>
    <x v="4"/>
    <n v="6632"/>
    <n v="31346.95"/>
    <n v="51367386.079999998"/>
    <n v="7745.3839083232806"/>
  </r>
  <r>
    <s v="FEDERAL EXPRESS CORPORATION"/>
    <x v="0"/>
    <x v="2"/>
    <n v="4"/>
    <n v="1"/>
    <x v="0"/>
    <x v="3"/>
    <x v="4"/>
    <n v="870"/>
    <n v="3714.43"/>
    <n v="115477158.56999999"/>
    <n v="132732.36617241378"/>
  </r>
  <r>
    <s v="FEDERAL EXPRESS CORPORATION"/>
    <x v="0"/>
    <x v="2"/>
    <n v="4"/>
    <n v="2"/>
    <x v="0"/>
    <x v="3"/>
    <x v="4"/>
    <n v="882"/>
    <n v="3758.1"/>
    <n v="122982175.25"/>
    <n v="139435.572845805"/>
  </r>
  <r>
    <s v="FEDERAL EXPRESS CORPORATION"/>
    <x v="0"/>
    <x v="2"/>
    <n v="4"/>
    <n v="3"/>
    <x v="0"/>
    <x v="3"/>
    <x v="4"/>
    <n v="853"/>
    <n v="3634.44"/>
    <n v="107425494.36"/>
    <n v="125938.44590855803"/>
  </r>
  <r>
    <s v="FEDERAL EXPRESS CORPORATION"/>
    <x v="0"/>
    <x v="2"/>
    <n v="4"/>
    <n v="1"/>
    <x v="0"/>
    <x v="1"/>
    <x v="0"/>
    <n v="3620"/>
    <n v="2671.31"/>
    <n v="4782746.76"/>
    <n v="1321.2007624309392"/>
  </r>
  <r>
    <s v="FEDERAL EXPRESS CORPORATION"/>
    <x v="0"/>
    <x v="2"/>
    <n v="4"/>
    <n v="2"/>
    <x v="0"/>
    <x v="1"/>
    <x v="0"/>
    <n v="4861"/>
    <n v="3804.08"/>
    <n v="6133704.2300000004"/>
    <n v="1261.8194260440239"/>
  </r>
  <r>
    <s v="FEDERAL EXPRESS CORPORATION"/>
    <x v="0"/>
    <x v="2"/>
    <n v="4"/>
    <n v="3"/>
    <x v="0"/>
    <x v="1"/>
    <x v="0"/>
    <n v="5683"/>
    <n v="4378.93"/>
    <n v="7033328"/>
    <n v="1237.6083054724618"/>
  </r>
  <r>
    <s v="FEDERAL EXPRESS CORPORATION"/>
    <x v="0"/>
    <x v="2"/>
    <n v="4"/>
    <n v="1"/>
    <x v="0"/>
    <x v="2"/>
    <x v="0"/>
    <n v="17648"/>
    <n v="13455.21"/>
    <n v="57007690.380000003"/>
    <n v="3230.2635074796012"/>
  </r>
  <r>
    <s v="FEDERAL EXPRESS CORPORATION"/>
    <x v="0"/>
    <x v="2"/>
    <n v="4"/>
    <n v="2"/>
    <x v="0"/>
    <x v="2"/>
    <x v="0"/>
    <n v="21557"/>
    <n v="17653.169999999998"/>
    <n v="66134067.460000001"/>
    <n v="3067.869715637612"/>
  </r>
  <r>
    <s v="FEDERAL EXPRESS CORPORATION"/>
    <x v="0"/>
    <x v="2"/>
    <n v="4"/>
    <n v="3"/>
    <x v="0"/>
    <x v="2"/>
    <x v="0"/>
    <n v="24275"/>
    <n v="20337.939999999999"/>
    <n v="74312069.219999999"/>
    <n v="3061.2592881565397"/>
  </r>
  <r>
    <s v="FEDERAL EXPRESS CORPORATION"/>
    <x v="0"/>
    <x v="2"/>
    <n v="4"/>
    <n v="1"/>
    <x v="0"/>
    <x v="0"/>
    <x v="0"/>
    <n v="13016"/>
    <n v="7558.4"/>
    <n v="407435117.17000002"/>
    <n v="31302.636537338662"/>
  </r>
  <r>
    <s v="FEDERAL EXPRESS CORPORATION"/>
    <x v="0"/>
    <x v="2"/>
    <n v="4"/>
    <n v="2"/>
    <x v="0"/>
    <x v="0"/>
    <x v="0"/>
    <n v="12769"/>
    <n v="7246.91"/>
    <n v="423963497.24000001"/>
    <n v="33202.560673506152"/>
  </r>
  <r>
    <s v="FEDERAL EXPRESS CORPORATION"/>
    <x v="0"/>
    <x v="2"/>
    <n v="4"/>
    <n v="3"/>
    <x v="0"/>
    <x v="0"/>
    <x v="0"/>
    <n v="14711"/>
    <n v="7849.71"/>
    <n v="406371275.94999999"/>
    <n v="27623.63374005846"/>
  </r>
  <r>
    <s v="FEDERAL EXPRESS CORPORATION"/>
    <x v="0"/>
    <x v="2"/>
    <n v="4"/>
    <n v="1"/>
    <x v="0"/>
    <x v="3"/>
    <x v="0"/>
    <n v="18698"/>
    <n v="7369.85"/>
    <n v="906576560.42999995"/>
    <n v="48485.215554069953"/>
  </r>
  <r>
    <s v="FEDERAL EXPRESS CORPORATION"/>
    <x v="0"/>
    <x v="2"/>
    <n v="4"/>
    <n v="2"/>
    <x v="0"/>
    <x v="3"/>
    <x v="0"/>
    <n v="19038"/>
    <n v="7649.24"/>
    <n v="904762628.69000006"/>
    <n v="47524.037645235847"/>
  </r>
  <r>
    <s v="FEDERAL EXPRESS CORPORATION"/>
    <x v="0"/>
    <x v="2"/>
    <n v="4"/>
    <n v="3"/>
    <x v="0"/>
    <x v="3"/>
    <x v="0"/>
    <n v="17724"/>
    <n v="7241.99"/>
    <n v="854397100.47000003"/>
    <n v="48205.659019972918"/>
  </r>
  <r>
    <s v="FEDERAL EXPRESS CORPORATION"/>
    <x v="0"/>
    <x v="2"/>
    <n v="4"/>
    <n v="1"/>
    <x v="0"/>
    <x v="1"/>
    <x v="1"/>
    <n v="1631"/>
    <n v="3242.3"/>
    <n v="2646616.89"/>
    <n v="1622.6958246474555"/>
  </r>
  <r>
    <s v="FEDERAL EXPRESS CORPORATION"/>
    <x v="0"/>
    <x v="2"/>
    <n v="4"/>
    <n v="2"/>
    <x v="0"/>
    <x v="1"/>
    <x v="1"/>
    <n v="2594"/>
    <n v="5144"/>
    <n v="4093069.74"/>
    <n v="1577.8988974556671"/>
  </r>
  <r>
    <s v="FEDERAL EXPRESS CORPORATION"/>
    <x v="0"/>
    <x v="2"/>
    <n v="4"/>
    <n v="3"/>
    <x v="0"/>
    <x v="1"/>
    <x v="1"/>
    <n v="2489"/>
    <n v="4941.8"/>
    <n v="3982826.08"/>
    <n v="1600.1711852149458"/>
  </r>
  <r>
    <s v="FEDERAL EXPRESS CORPORATION"/>
    <x v="0"/>
    <x v="2"/>
    <n v="4"/>
    <n v="1"/>
    <x v="0"/>
    <x v="2"/>
    <x v="1"/>
    <n v="9443"/>
    <n v="18718.099999999999"/>
    <n v="37695858"/>
    <n v="3991.9366726675844"/>
  </r>
  <r>
    <s v="FEDERAL EXPRESS CORPORATION"/>
    <x v="0"/>
    <x v="2"/>
    <n v="4"/>
    <n v="2"/>
    <x v="0"/>
    <x v="2"/>
    <x v="1"/>
    <n v="13834"/>
    <n v="27445.599999999999"/>
    <n v="52091824.619999997"/>
    <n v="3765.4925993928"/>
  </r>
  <r>
    <s v="FEDERAL EXPRESS CORPORATION"/>
    <x v="0"/>
    <x v="2"/>
    <n v="4"/>
    <n v="3"/>
    <x v="0"/>
    <x v="2"/>
    <x v="1"/>
    <n v="15838"/>
    <n v="31425.200000000001"/>
    <n v="61131068.310000002"/>
    <n v="3859.7719604748077"/>
  </r>
  <r>
    <s v="FEDERAL EXPRESS CORPORATION"/>
    <x v="0"/>
    <x v="2"/>
    <n v="4"/>
    <n v="1"/>
    <x v="0"/>
    <x v="0"/>
    <x v="1"/>
    <n v="6882"/>
    <n v="11004.99"/>
    <n v="94237146.010000005"/>
    <n v="13693.278990119152"/>
  </r>
  <r>
    <s v="FEDERAL EXPRESS CORPORATION"/>
    <x v="0"/>
    <x v="2"/>
    <n v="4"/>
    <n v="2"/>
    <x v="0"/>
    <x v="0"/>
    <x v="1"/>
    <n v="5467"/>
    <n v="8426.51"/>
    <n v="94526376.769999996"/>
    <n v="17290.356094750321"/>
  </r>
  <r>
    <s v="FEDERAL EXPRESS CORPORATION"/>
    <x v="0"/>
    <x v="2"/>
    <n v="4"/>
    <n v="3"/>
    <x v="0"/>
    <x v="0"/>
    <x v="1"/>
    <n v="6145"/>
    <n v="9339.75"/>
    <n v="97110444.290000007"/>
    <n v="15803.164245728236"/>
  </r>
  <r>
    <s v="FEDERAL EXPRESS CORPORATION"/>
    <x v="0"/>
    <x v="2"/>
    <n v="4"/>
    <n v="1"/>
    <x v="0"/>
    <x v="3"/>
    <x v="1"/>
    <n v="2760"/>
    <n v="4083.68"/>
    <n v="224928165.36000001"/>
    <n v="81495.712086956526"/>
  </r>
  <r>
    <s v="FEDERAL EXPRESS CORPORATION"/>
    <x v="0"/>
    <x v="2"/>
    <n v="4"/>
    <n v="2"/>
    <x v="0"/>
    <x v="3"/>
    <x v="1"/>
    <n v="2755"/>
    <n v="4065.77"/>
    <n v="214939627.91999999"/>
    <n v="78018.013764065327"/>
  </r>
  <r>
    <s v="FEDERAL EXPRESS CORPORATION"/>
    <x v="0"/>
    <x v="2"/>
    <n v="4"/>
    <n v="3"/>
    <x v="0"/>
    <x v="3"/>
    <x v="1"/>
    <n v="2664"/>
    <n v="3916.94"/>
    <n v="207657917.94"/>
    <n v="77949.668896396397"/>
  </r>
  <r>
    <s v="FEDERAL EXPRESS CORPORATION"/>
    <x v="0"/>
    <x v="2"/>
    <n v="4"/>
    <n v="1"/>
    <x v="0"/>
    <x v="1"/>
    <x v="2"/>
    <n v="345"/>
    <n v="1028.9000000000001"/>
    <n v="739101.39"/>
    <n v="2142.3228695652174"/>
  </r>
  <r>
    <s v="FEDERAL EXPRESS CORPORATION"/>
    <x v="0"/>
    <x v="2"/>
    <n v="4"/>
    <n v="2"/>
    <x v="0"/>
    <x v="1"/>
    <x v="2"/>
    <n v="695"/>
    <n v="2063.1"/>
    <n v="1487429.79"/>
    <n v="2140.1867482014391"/>
  </r>
  <r>
    <s v="FEDERAL EXPRESS CORPORATION"/>
    <x v="0"/>
    <x v="2"/>
    <n v="4"/>
    <n v="3"/>
    <x v="0"/>
    <x v="1"/>
    <x v="2"/>
    <n v="524"/>
    <n v="1559.7"/>
    <n v="1102575.49"/>
    <n v="2104.1516984732825"/>
  </r>
  <r>
    <s v="FEDERAL EXPRESS CORPORATION"/>
    <x v="0"/>
    <x v="2"/>
    <n v="4"/>
    <n v="1"/>
    <x v="0"/>
    <x v="2"/>
    <x v="2"/>
    <n v="2357"/>
    <n v="6854.6"/>
    <n v="11878730.93"/>
    <n v="5039.7670470937628"/>
  </r>
  <r>
    <s v="FEDERAL EXPRESS CORPORATION"/>
    <x v="0"/>
    <x v="2"/>
    <n v="4"/>
    <n v="2"/>
    <x v="0"/>
    <x v="2"/>
    <x v="2"/>
    <n v="3484"/>
    <n v="10273"/>
    <n v="16509167.789999999"/>
    <n v="4738.5671039035587"/>
  </r>
  <r>
    <s v="FEDERAL EXPRESS CORPORATION"/>
    <x v="0"/>
    <x v="2"/>
    <n v="4"/>
    <n v="3"/>
    <x v="0"/>
    <x v="2"/>
    <x v="2"/>
    <n v="3669"/>
    <n v="10894.4"/>
    <n v="17975121.260000002"/>
    <n v="4899.1881330062688"/>
  </r>
  <r>
    <s v="FEDERAL EXPRESS CORPORATION"/>
    <x v="0"/>
    <x v="2"/>
    <n v="4"/>
    <n v="1"/>
    <x v="0"/>
    <x v="0"/>
    <x v="2"/>
    <n v="4955"/>
    <n v="12526.76"/>
    <n v="64096487.289999999"/>
    <n v="12935.718928355196"/>
  </r>
  <r>
    <s v="FEDERAL EXPRESS CORPORATION"/>
    <x v="0"/>
    <x v="2"/>
    <n v="4"/>
    <n v="2"/>
    <x v="0"/>
    <x v="0"/>
    <x v="2"/>
    <n v="3089"/>
    <n v="7935.22"/>
    <n v="66156889.390000001"/>
    <n v="21416.927610877308"/>
  </r>
  <r>
    <s v="FEDERAL EXPRESS CORPORATION"/>
    <x v="0"/>
    <x v="2"/>
    <n v="4"/>
    <n v="3"/>
    <x v="0"/>
    <x v="0"/>
    <x v="2"/>
    <n v="3230"/>
    <n v="8227.06"/>
    <n v="64913708.640000001"/>
    <n v="20097.123417956656"/>
  </r>
  <r>
    <s v="FEDERAL EXPRESS CORPORATION"/>
    <x v="0"/>
    <x v="2"/>
    <n v="4"/>
    <n v="1"/>
    <x v="0"/>
    <x v="3"/>
    <x v="2"/>
    <n v="1671"/>
    <n v="4027"/>
    <n v="157851190.44"/>
    <n v="94465.104991023341"/>
  </r>
  <r>
    <s v="FEDERAL EXPRESS CORPORATION"/>
    <x v="0"/>
    <x v="2"/>
    <n v="4"/>
    <n v="2"/>
    <x v="0"/>
    <x v="3"/>
    <x v="2"/>
    <n v="1669"/>
    <n v="4092.32"/>
    <n v="160067864.50999999"/>
    <n v="95906.449676452961"/>
  </r>
  <r>
    <s v="FEDERAL EXPRESS CORPORATION"/>
    <x v="0"/>
    <x v="2"/>
    <n v="4"/>
    <n v="3"/>
    <x v="0"/>
    <x v="3"/>
    <x v="2"/>
    <n v="1686"/>
    <n v="4136.9399999999996"/>
    <n v="158708587.77000001"/>
    <n v="94133.207455516022"/>
  </r>
  <r>
    <s v="FEDERAL EXPRESS CORPORATION"/>
    <x v="0"/>
    <x v="2"/>
    <n v="4"/>
    <n v="1"/>
    <x v="0"/>
    <x v="1"/>
    <x v="3"/>
    <n v="126"/>
    <n v="502.1"/>
    <n v="354353.88"/>
    <n v="2812.3323809523808"/>
  </r>
  <r>
    <s v="FEDERAL EXPRESS CORPORATION"/>
    <x v="0"/>
    <x v="2"/>
    <n v="4"/>
    <n v="2"/>
    <x v="0"/>
    <x v="1"/>
    <x v="3"/>
    <n v="244"/>
    <n v="961.5"/>
    <n v="657126.15"/>
    <n v="2693.1399590163937"/>
  </r>
  <r>
    <s v="FEDERAL EXPRESS CORPORATION"/>
    <x v="0"/>
    <x v="2"/>
    <n v="4"/>
    <n v="3"/>
    <x v="0"/>
    <x v="1"/>
    <x v="3"/>
    <n v="202"/>
    <n v="786.8"/>
    <n v="525310.05000000005"/>
    <n v="2600.5448019801984"/>
  </r>
  <r>
    <s v="FEDERAL EXPRESS CORPORATION"/>
    <x v="0"/>
    <x v="2"/>
    <n v="4"/>
    <n v="3"/>
    <x v="0"/>
    <x v="2"/>
    <x v="3"/>
    <n v="1602"/>
    <n v="6297.3"/>
    <n v="9839676.9900000002"/>
    <n v="6142.1204681647941"/>
  </r>
  <r>
    <s v="FLOTA OCCIDENTAL S.A."/>
    <x v="0"/>
    <x v="0"/>
    <n v="2"/>
    <n v="1"/>
    <x v="0"/>
    <x v="2"/>
    <x v="0"/>
    <n v="1749"/>
    <n v="1399"/>
    <n v="13121500"/>
    <n v="7502.2870211549453"/>
  </r>
  <r>
    <s v="FLOTA OCCIDENTAL S.A."/>
    <x v="0"/>
    <x v="0"/>
    <n v="2"/>
    <n v="2"/>
    <x v="0"/>
    <x v="2"/>
    <x v="0"/>
    <n v="1872"/>
    <n v="1498"/>
    <n v="13215500"/>
    <n v="7059.5619658119658"/>
  </r>
  <r>
    <s v="FLOTA OCCIDENTAL S.A."/>
    <x v="0"/>
    <x v="0"/>
    <n v="2"/>
    <n v="3"/>
    <x v="0"/>
    <x v="2"/>
    <x v="0"/>
    <n v="2315"/>
    <n v="1892"/>
    <n v="19527800"/>
    <n v="8435.3347732181428"/>
  </r>
  <r>
    <s v="FLOTA OCCIDENTAL S.A."/>
    <x v="0"/>
    <x v="0"/>
    <n v="2"/>
    <n v="1"/>
    <x v="0"/>
    <x v="2"/>
    <x v="1"/>
    <n v="1666"/>
    <n v="2932"/>
    <n v="12838500"/>
    <n v="7706.182472989196"/>
  </r>
  <r>
    <s v="FLOTA OCCIDENTAL S.A."/>
    <x v="0"/>
    <x v="0"/>
    <n v="2"/>
    <n v="2"/>
    <x v="0"/>
    <x v="2"/>
    <x v="1"/>
    <n v="1567"/>
    <n v="2758"/>
    <n v="11384000"/>
    <n v="7264.8372686662415"/>
  </r>
  <r>
    <s v="FLOTA OCCIDENTAL S.A."/>
    <x v="0"/>
    <x v="0"/>
    <n v="2"/>
    <n v="3"/>
    <x v="0"/>
    <x v="2"/>
    <x v="1"/>
    <n v="1489"/>
    <n v="2621"/>
    <n v="11955000"/>
    <n v="8028.8784419073199"/>
  </r>
  <r>
    <s v="FLOTA OCCIDENTAL S.A."/>
    <x v="0"/>
    <x v="0"/>
    <n v="2"/>
    <n v="1"/>
    <x v="0"/>
    <x v="2"/>
    <x v="2"/>
    <n v="742"/>
    <n v="2041"/>
    <n v="6920500"/>
    <n v="9326.8194070080863"/>
  </r>
  <r>
    <s v="FLOTA OCCIDENTAL S.A."/>
    <x v="0"/>
    <x v="0"/>
    <n v="2"/>
    <n v="2"/>
    <x v="0"/>
    <x v="2"/>
    <x v="2"/>
    <n v="733"/>
    <n v="2016"/>
    <n v="6525900"/>
    <n v="8903.0013642564809"/>
  </r>
  <r>
    <s v="FLOTA OCCIDENTAL S.A."/>
    <x v="0"/>
    <x v="0"/>
    <n v="2"/>
    <n v="3"/>
    <x v="0"/>
    <x v="2"/>
    <x v="2"/>
    <n v="853"/>
    <n v="2346"/>
    <n v="8390000"/>
    <n v="9835.8733880422042"/>
  </r>
  <r>
    <s v="FLOTA OCCIDENTAL S.A."/>
    <x v="0"/>
    <x v="0"/>
    <n v="2"/>
    <n v="1"/>
    <x v="0"/>
    <x v="2"/>
    <x v="3"/>
    <n v="312"/>
    <n v="1170"/>
    <n v="4126800"/>
    <n v="13226.923076923076"/>
  </r>
  <r>
    <s v="FLOTA OCCIDENTAL S.A."/>
    <x v="0"/>
    <x v="0"/>
    <n v="2"/>
    <n v="2"/>
    <x v="0"/>
    <x v="2"/>
    <x v="3"/>
    <n v="262"/>
    <n v="983"/>
    <n v="3222300"/>
    <n v="12298.854961832061"/>
  </r>
  <r>
    <s v="FLOTA OCCIDENTAL S.A."/>
    <x v="0"/>
    <x v="0"/>
    <n v="2"/>
    <n v="3"/>
    <x v="0"/>
    <x v="2"/>
    <x v="3"/>
    <n v="323"/>
    <n v="1211"/>
    <n v="4627300"/>
    <n v="14326.006191950464"/>
  </r>
  <r>
    <s v="FLOTA OCCIDENTAL S.A."/>
    <x v="0"/>
    <x v="0"/>
    <n v="2"/>
    <n v="1"/>
    <x v="0"/>
    <x v="2"/>
    <x v="4"/>
    <n v="347"/>
    <n v="1652"/>
    <n v="4769000"/>
    <n v="13743.515850144093"/>
  </r>
  <r>
    <s v="FLOTA OCCIDENTAL S.A."/>
    <x v="0"/>
    <x v="0"/>
    <n v="2"/>
    <n v="2"/>
    <x v="0"/>
    <x v="2"/>
    <x v="4"/>
    <n v="347"/>
    <n v="1582"/>
    <n v="4495300"/>
    <n v="12954.755043227666"/>
  </r>
  <r>
    <s v="FLOTA OCCIDENTAL S.A."/>
    <x v="0"/>
    <x v="0"/>
    <n v="2"/>
    <n v="3"/>
    <x v="0"/>
    <x v="2"/>
    <x v="4"/>
    <n v="464"/>
    <n v="2209"/>
    <n v="6764600"/>
    <n v="14578.879310344828"/>
  </r>
  <r>
    <s v="FLOTA OCCIDENTAL S.A."/>
    <x v="0"/>
    <x v="1"/>
    <n v="3"/>
    <n v="1"/>
    <x v="0"/>
    <x v="2"/>
    <x v="0"/>
    <n v="2250"/>
    <n v="1800"/>
    <n v="18869000"/>
    <n v="8386.2222222222226"/>
  </r>
  <r>
    <s v="FLOTA OCCIDENTAL S.A."/>
    <x v="0"/>
    <x v="1"/>
    <n v="3"/>
    <n v="2"/>
    <x v="0"/>
    <x v="2"/>
    <x v="0"/>
    <n v="2350"/>
    <n v="1880"/>
    <n v="20151500"/>
    <n v="8575.1063829787236"/>
  </r>
  <r>
    <s v="FLOTA OCCIDENTAL S.A."/>
    <x v="0"/>
    <x v="1"/>
    <n v="3"/>
    <n v="3"/>
    <x v="0"/>
    <x v="2"/>
    <x v="0"/>
    <n v="2239"/>
    <n v="1791"/>
    <n v="18644500"/>
    <n v="8327.1549799017412"/>
  </r>
  <r>
    <s v="FLOTA OCCIDENTAL S.A."/>
    <x v="0"/>
    <x v="1"/>
    <n v="3"/>
    <n v="1"/>
    <x v="0"/>
    <x v="2"/>
    <x v="1"/>
    <n v="1858"/>
    <n v="3270"/>
    <n v="15604500"/>
    <n v="8398.5468245425182"/>
  </r>
  <r>
    <s v="FLOTA OCCIDENTAL S.A."/>
    <x v="0"/>
    <x v="1"/>
    <n v="3"/>
    <n v="2"/>
    <x v="0"/>
    <x v="2"/>
    <x v="1"/>
    <n v="1764"/>
    <n v="3105"/>
    <n v="14717000"/>
    <n v="8342.9705215419508"/>
  </r>
  <r>
    <s v="FLOTA OCCIDENTAL S.A."/>
    <x v="0"/>
    <x v="1"/>
    <n v="3"/>
    <n v="3"/>
    <x v="0"/>
    <x v="2"/>
    <x v="1"/>
    <n v="1807"/>
    <n v="3180"/>
    <n v="14800500"/>
    <n v="8190.6474820143885"/>
  </r>
  <r>
    <s v="FLOTA OCCIDENTAL S.A."/>
    <x v="0"/>
    <x v="1"/>
    <n v="3"/>
    <n v="1"/>
    <x v="0"/>
    <x v="2"/>
    <x v="2"/>
    <n v="880"/>
    <n v="2420"/>
    <n v="9015000"/>
    <n v="10244.318181818182"/>
  </r>
  <r>
    <s v="FLOTA OCCIDENTAL S.A."/>
    <x v="0"/>
    <x v="1"/>
    <n v="3"/>
    <n v="2"/>
    <x v="0"/>
    <x v="2"/>
    <x v="2"/>
    <n v="813"/>
    <n v="2236"/>
    <n v="8341500"/>
    <n v="10260.147601476016"/>
  </r>
  <r>
    <s v="FLOTA OCCIDENTAL S.A."/>
    <x v="0"/>
    <x v="1"/>
    <n v="3"/>
    <n v="3"/>
    <x v="0"/>
    <x v="2"/>
    <x v="2"/>
    <n v="836"/>
    <n v="2299"/>
    <n v="8895500"/>
    <n v="10640.55023923445"/>
  </r>
  <r>
    <s v="FLOTA OCCIDENTAL S.A."/>
    <x v="0"/>
    <x v="1"/>
    <n v="3"/>
    <n v="1"/>
    <x v="0"/>
    <x v="2"/>
    <x v="3"/>
    <n v="357"/>
    <n v="1339"/>
    <n v="5208600"/>
    <n v="14589.915966386554"/>
  </r>
  <r>
    <s v="FLOTA OCCIDENTAL S.A."/>
    <x v="0"/>
    <x v="1"/>
    <n v="3"/>
    <n v="2"/>
    <x v="0"/>
    <x v="2"/>
    <x v="3"/>
    <n v="350"/>
    <n v="1313"/>
    <n v="5059100"/>
    <n v="14454.571428571429"/>
  </r>
  <r>
    <s v="FLOTA OCCIDENTAL S.A."/>
    <x v="0"/>
    <x v="1"/>
    <n v="3"/>
    <n v="3"/>
    <x v="0"/>
    <x v="2"/>
    <x v="3"/>
    <n v="354"/>
    <n v="1328"/>
    <n v="5112500"/>
    <n v="14442.090395480225"/>
  </r>
  <r>
    <s v="FLOTA OCCIDENTAL S.A."/>
    <x v="0"/>
    <x v="1"/>
    <n v="3"/>
    <n v="1"/>
    <x v="0"/>
    <x v="2"/>
    <x v="4"/>
    <n v="366"/>
    <n v="1742"/>
    <n v="5353400"/>
    <n v="14626.775956284153"/>
  </r>
  <r>
    <s v="FLOTA OCCIDENTAL S.A."/>
    <x v="0"/>
    <x v="1"/>
    <n v="3"/>
    <n v="2"/>
    <x v="0"/>
    <x v="2"/>
    <x v="4"/>
    <n v="392"/>
    <n v="1866"/>
    <n v="5740000"/>
    <n v="14642.857142857143"/>
  </r>
  <r>
    <s v="FLOTA OCCIDENTAL S.A."/>
    <x v="0"/>
    <x v="1"/>
    <n v="3"/>
    <n v="3"/>
    <x v="0"/>
    <x v="2"/>
    <x v="4"/>
    <n v="412"/>
    <n v="1862"/>
    <n v="6074000"/>
    <n v="14742.718446601943"/>
  </r>
  <r>
    <s v="FLOTA OCCIDENTAL S.A."/>
    <x v="0"/>
    <x v="2"/>
    <n v="4"/>
    <n v="1"/>
    <x v="0"/>
    <x v="2"/>
    <x v="0"/>
    <n v="2672"/>
    <n v="2138"/>
    <n v="22142000"/>
    <n v="8286.6766467065863"/>
  </r>
  <r>
    <s v="FLOTA OCCIDENTAL S.A."/>
    <x v="0"/>
    <x v="2"/>
    <n v="4"/>
    <n v="2"/>
    <x v="0"/>
    <x v="2"/>
    <x v="0"/>
    <n v="2217"/>
    <n v="1774"/>
    <n v="19276500"/>
    <n v="8694.857916102841"/>
  </r>
  <r>
    <s v="FLOTA OCCIDENTAL S.A."/>
    <x v="0"/>
    <x v="2"/>
    <n v="4"/>
    <n v="3"/>
    <x v="0"/>
    <x v="2"/>
    <x v="0"/>
    <n v="2292"/>
    <n v="1834"/>
    <n v="18769000"/>
    <n v="8188.9179755671903"/>
  </r>
  <r>
    <s v="FLOTA OCCIDENTAL S.A."/>
    <x v="0"/>
    <x v="2"/>
    <n v="4"/>
    <n v="1"/>
    <x v="0"/>
    <x v="2"/>
    <x v="1"/>
    <n v="1342"/>
    <n v="2362"/>
    <n v="11374000"/>
    <n v="8475.4098360655735"/>
  </r>
  <r>
    <s v="FLOTA OCCIDENTAL S.A."/>
    <x v="0"/>
    <x v="2"/>
    <n v="4"/>
    <n v="2"/>
    <x v="0"/>
    <x v="2"/>
    <x v="1"/>
    <n v="1571"/>
    <n v="2765"/>
    <n v="12851500"/>
    <n v="8180.4583068109487"/>
  </r>
  <r>
    <s v="FLOTA OCCIDENTAL S.A."/>
    <x v="0"/>
    <x v="2"/>
    <n v="4"/>
    <n v="3"/>
    <x v="0"/>
    <x v="2"/>
    <x v="1"/>
    <n v="1858"/>
    <n v="3270"/>
    <n v="15765500"/>
    <n v="8485.1991388589886"/>
  </r>
  <r>
    <s v="FLOTA OCCIDENTAL S.A."/>
    <x v="0"/>
    <x v="2"/>
    <n v="4"/>
    <n v="1"/>
    <x v="0"/>
    <x v="2"/>
    <x v="2"/>
    <n v="829"/>
    <n v="2280"/>
    <n v="8619500"/>
    <n v="10397.466827503016"/>
  </r>
  <r>
    <s v="FLOTA OCCIDENTAL S.A."/>
    <x v="0"/>
    <x v="2"/>
    <n v="4"/>
    <n v="2"/>
    <x v="0"/>
    <x v="2"/>
    <x v="2"/>
    <n v="815"/>
    <n v="2241"/>
    <n v="8296000"/>
    <n v="10179.141104294478"/>
  </r>
  <r>
    <s v="FLOTA OCCIDENTAL S.A."/>
    <x v="0"/>
    <x v="2"/>
    <n v="4"/>
    <n v="3"/>
    <x v="0"/>
    <x v="2"/>
    <x v="2"/>
    <n v="1030"/>
    <n v="2833"/>
    <n v="10775000"/>
    <n v="10461.165048543689"/>
  </r>
  <r>
    <s v="FLOTA OCCIDENTAL S.A."/>
    <x v="0"/>
    <x v="2"/>
    <n v="4"/>
    <n v="1"/>
    <x v="0"/>
    <x v="2"/>
    <x v="3"/>
    <n v="207"/>
    <n v="776"/>
    <n v="4570900"/>
    <n v="22081.642512077295"/>
  </r>
  <r>
    <s v="FLOTA OCCIDENTAL S.A."/>
    <x v="0"/>
    <x v="2"/>
    <n v="4"/>
    <n v="2"/>
    <x v="0"/>
    <x v="2"/>
    <x v="3"/>
    <n v="297"/>
    <n v="1040"/>
    <n v="4229300"/>
    <n v="14240.06734006734"/>
  </r>
  <r>
    <s v="FLOTA OCCIDENTAL S.A."/>
    <x v="0"/>
    <x v="2"/>
    <n v="4"/>
    <n v="3"/>
    <x v="0"/>
    <x v="2"/>
    <x v="3"/>
    <n v="513"/>
    <n v="1924"/>
    <n v="7170800"/>
    <n v="13978.167641325535"/>
  </r>
  <r>
    <s v="FLOTA OCCIDENTAL S.A."/>
    <x v="0"/>
    <x v="2"/>
    <n v="4"/>
    <n v="1"/>
    <x v="0"/>
    <x v="2"/>
    <x v="4"/>
    <n v="398"/>
    <n v="1799"/>
    <n v="5841400"/>
    <n v="14676.884422110552"/>
  </r>
  <r>
    <s v="FLOTA OCCIDENTAL S.A."/>
    <x v="0"/>
    <x v="2"/>
    <n v="4"/>
    <n v="2"/>
    <x v="0"/>
    <x v="2"/>
    <x v="4"/>
    <n v="437"/>
    <n v="1975"/>
    <n v="6163000"/>
    <n v="14102.974828375285"/>
  </r>
  <r>
    <s v="FLOTA OCCIDENTAL S.A."/>
    <x v="0"/>
    <x v="2"/>
    <n v="4"/>
    <n v="3"/>
    <x v="0"/>
    <x v="2"/>
    <x v="4"/>
    <n v="547"/>
    <n v="2472"/>
    <n v="7861000"/>
    <n v="14371.115173674589"/>
  </r>
  <r>
    <s v="GEMSA GESTION EMPRESARIAL S.A."/>
    <x v="0"/>
    <x v="0"/>
    <n v="2"/>
    <n v="3"/>
    <x v="1"/>
    <x v="0"/>
    <x v="0"/>
    <n v="430"/>
    <n v="7"/>
    <n v="40724854"/>
    <n v="94708.962790697668"/>
  </r>
  <r>
    <s v="GEMSA GESTION EMPRESARIAL S.A."/>
    <x v="0"/>
    <x v="0"/>
    <n v="2"/>
    <n v="3"/>
    <x v="1"/>
    <x v="2"/>
    <x v="0"/>
    <n v="62263"/>
    <n v="1245"/>
    <n v="94585946"/>
    <n v="1519.1356985689736"/>
  </r>
  <r>
    <s v="GEMSA GESTION EMPRESARIAL S.A."/>
    <x v="0"/>
    <x v="0"/>
    <n v="2"/>
    <n v="3"/>
    <x v="1"/>
    <x v="1"/>
    <x v="0"/>
    <n v="9604"/>
    <n v="192"/>
    <n v="25546242"/>
    <n v="2659.9585589337776"/>
  </r>
  <r>
    <s v="GEMSA GESTION EMPRESARIAL S.A."/>
    <x v="0"/>
    <x v="0"/>
    <n v="2"/>
    <n v="2"/>
    <x v="1"/>
    <x v="2"/>
    <x v="0"/>
    <n v="62719"/>
    <n v="1254"/>
    <n v="91483624"/>
    <n v="1458.6269551491573"/>
  </r>
  <r>
    <s v="GEMSA GESTION EMPRESARIAL S.A."/>
    <x v="0"/>
    <x v="0"/>
    <n v="2"/>
    <n v="2"/>
    <x v="1"/>
    <x v="1"/>
    <x v="0"/>
    <n v="8657"/>
    <n v="173"/>
    <n v="27445324"/>
    <n v="3170.3042624465752"/>
  </r>
  <r>
    <s v="GEMSA GESTION EMPRESARIAL S.A."/>
    <x v="0"/>
    <x v="0"/>
    <n v="2"/>
    <n v="1"/>
    <x v="1"/>
    <x v="0"/>
    <x v="0"/>
    <n v="22"/>
    <n v="44"/>
    <n v="3886488"/>
    <n v="176658.54545454544"/>
  </r>
  <r>
    <s v="GEMSA GESTION EMPRESARIAL S.A."/>
    <x v="0"/>
    <x v="0"/>
    <n v="2"/>
    <n v="1"/>
    <x v="1"/>
    <x v="2"/>
    <x v="0"/>
    <n v="42729"/>
    <n v="854"/>
    <n v="63183537"/>
    <n v="1478.7038545250298"/>
  </r>
  <r>
    <s v="GEMSA GESTION EMPRESARIAL S.A."/>
    <x v="0"/>
    <x v="0"/>
    <n v="2"/>
    <n v="1"/>
    <x v="1"/>
    <x v="1"/>
    <x v="0"/>
    <n v="11547"/>
    <n v="230"/>
    <n v="21397408"/>
    <n v="1853.0707543084784"/>
  </r>
  <r>
    <s v="GEMSA GESTION EMPRESARIAL S.A."/>
    <x v="0"/>
    <x v="1"/>
    <n v="3"/>
    <n v="3"/>
    <x v="0"/>
    <x v="2"/>
    <x v="0"/>
    <n v="6849"/>
    <n v="343"/>
    <n v="14113011"/>
    <n v="2060.5943933420936"/>
  </r>
  <r>
    <s v="GEMSA GESTION EMPRESARIAL S.A."/>
    <x v="0"/>
    <x v="1"/>
    <n v="3"/>
    <n v="3"/>
    <x v="0"/>
    <x v="0"/>
    <x v="0"/>
    <n v="83"/>
    <n v="4"/>
    <n v="11839192"/>
    <n v="142640.86746987951"/>
  </r>
  <r>
    <s v="GEMSA GESTION EMPRESARIAL S.A."/>
    <x v="0"/>
    <x v="1"/>
    <n v="3"/>
    <n v="3"/>
    <x v="0"/>
    <x v="1"/>
    <x v="0"/>
    <n v="9639"/>
    <n v="482"/>
    <n v="20141847"/>
    <n v="2089.6199813258636"/>
  </r>
  <r>
    <s v="GEMSA GESTION EMPRESARIAL S.A."/>
    <x v="0"/>
    <x v="1"/>
    <n v="3"/>
    <n v="2"/>
    <x v="0"/>
    <x v="0"/>
    <x v="0"/>
    <n v="110"/>
    <n v="6"/>
    <n v="15167905"/>
    <n v="137890.04545454544"/>
  </r>
  <r>
    <s v="GEMSA GESTION EMPRESARIAL S.A."/>
    <x v="0"/>
    <x v="1"/>
    <n v="3"/>
    <n v="2"/>
    <x v="0"/>
    <x v="2"/>
    <x v="0"/>
    <n v="8743"/>
    <n v="438"/>
    <n v="17362865"/>
    <n v="1985.9161615006292"/>
  </r>
  <r>
    <s v="GEMSA GESTION EMPRESARIAL S.A."/>
    <x v="0"/>
    <x v="1"/>
    <n v="3"/>
    <n v="2"/>
    <x v="0"/>
    <x v="1"/>
    <x v="0"/>
    <n v="12849"/>
    <n v="642"/>
    <n v="22376859"/>
    <n v="1741.5253327107168"/>
  </r>
  <r>
    <s v="GEMSA GESTION EMPRESARIAL S.A."/>
    <x v="0"/>
    <x v="1"/>
    <n v="3"/>
    <n v="1"/>
    <x v="0"/>
    <x v="0"/>
    <x v="0"/>
    <n v="348"/>
    <n v="17"/>
    <n v="44601047"/>
    <n v="128163.92816091955"/>
  </r>
  <r>
    <s v="GEMSA GESTION EMPRESARIAL S.A."/>
    <x v="0"/>
    <x v="1"/>
    <n v="3"/>
    <n v="1"/>
    <x v="0"/>
    <x v="2"/>
    <x v="0"/>
    <n v="2361"/>
    <n v="118"/>
    <n v="6579274"/>
    <n v="2786.6471833968658"/>
  </r>
  <r>
    <s v="GEMSA GESTION EMPRESARIAL S.A."/>
    <x v="0"/>
    <x v="1"/>
    <n v="3"/>
    <n v="1"/>
    <x v="0"/>
    <x v="1"/>
    <x v="0"/>
    <n v="4048"/>
    <n v="202"/>
    <n v="19014845"/>
    <n v="4697.343132411067"/>
  </r>
  <r>
    <s v="GEMSA GESTION EMPRESARIAL S.A."/>
    <x v="0"/>
    <x v="1"/>
    <n v="3"/>
    <n v="1"/>
    <x v="1"/>
    <x v="2"/>
    <x v="0"/>
    <n v="45270"/>
    <n v="2263"/>
    <n v="64238130"/>
    <n v="1419"/>
  </r>
  <r>
    <s v="GEMSA GESTION EMPRESARIAL S.A."/>
    <x v="0"/>
    <x v="2"/>
    <n v="4"/>
    <n v="2"/>
    <x v="0"/>
    <x v="2"/>
    <x v="0"/>
    <n v="3639"/>
    <n v="182"/>
    <n v="8017138"/>
    <n v="2203.115691123935"/>
  </r>
  <r>
    <s v="GEMSA GESTION EMPRESARIAL S.A."/>
    <x v="0"/>
    <x v="2"/>
    <n v="4"/>
    <n v="2"/>
    <x v="0"/>
    <x v="1"/>
    <x v="0"/>
    <n v="7433"/>
    <n v="372"/>
    <n v="17838783"/>
    <n v="2399.9438988295437"/>
  </r>
  <r>
    <s v="GEMSA GESTION EMPRESARIAL S.A."/>
    <x v="0"/>
    <x v="2"/>
    <n v="4"/>
    <n v="1"/>
    <x v="0"/>
    <x v="3"/>
    <x v="0"/>
    <n v="83"/>
    <n v="4"/>
    <n v="12363063"/>
    <n v="148952.56626506025"/>
  </r>
  <r>
    <s v="GEMSA GESTION EMPRESARIAL S.A."/>
    <x v="0"/>
    <x v="2"/>
    <n v="4"/>
    <n v="1"/>
    <x v="0"/>
    <x v="2"/>
    <x v="0"/>
    <n v="4793"/>
    <n v="239"/>
    <n v="13223035"/>
    <n v="2758.8222407677863"/>
  </r>
  <r>
    <s v="GEMSA GESTION EMPRESARIAL S.A."/>
    <x v="0"/>
    <x v="2"/>
    <n v="4"/>
    <n v="3"/>
    <x v="0"/>
    <x v="1"/>
    <x v="0"/>
    <n v="14784"/>
    <n v="739"/>
    <n v="17348786"/>
    <n v="1173.4839015151515"/>
  </r>
  <r>
    <s v="GEMSA GESTION EMPRESARIAL S.A."/>
    <x v="0"/>
    <x v="2"/>
    <n v="4"/>
    <n v="2"/>
    <x v="0"/>
    <x v="3"/>
    <x v="0"/>
    <n v="120"/>
    <n v="6"/>
    <n v="17090700"/>
    <n v="142422.5"/>
  </r>
  <r>
    <s v="GEMSA GESTION EMPRESARIAL S.A."/>
    <x v="0"/>
    <x v="2"/>
    <n v="4"/>
    <n v="3"/>
    <x v="0"/>
    <x v="3"/>
    <x v="0"/>
    <n v="124"/>
    <n v="6"/>
    <n v="21218224"/>
    <n v="171114.70967741936"/>
  </r>
  <r>
    <s v="GEMSA GESTION EMPRESARIAL S.A."/>
    <x v="0"/>
    <x v="2"/>
    <n v="4"/>
    <n v="3"/>
    <x v="0"/>
    <x v="2"/>
    <x v="0"/>
    <n v="10717"/>
    <n v="535"/>
    <n v="21410612"/>
    <n v="1997.8176728562098"/>
  </r>
  <r>
    <s v="GEMSA GESTION EMPRESARIAL S.A."/>
    <x v="0"/>
    <x v="2"/>
    <n v="4"/>
    <n v="1"/>
    <x v="0"/>
    <x v="1"/>
    <x v="0"/>
    <n v="10253"/>
    <n v="513"/>
    <n v="25340358"/>
    <n v="2471.5066809714231"/>
  </r>
  <r>
    <s v="GESTION DE PROYECTOS S.A."/>
    <x v="0"/>
    <x v="0"/>
    <n v="2"/>
    <n v="3"/>
    <x v="1"/>
    <x v="1"/>
    <x v="0"/>
    <n v="66279"/>
    <n v="66203.56"/>
    <n v="48909055"/>
    <n v="737.92686974758215"/>
  </r>
  <r>
    <s v="GESTION DE PROYECTOS S.A."/>
    <x v="0"/>
    <x v="0"/>
    <n v="2"/>
    <n v="2"/>
    <x v="1"/>
    <x v="1"/>
    <x v="0"/>
    <n v="39788"/>
    <n v="39295.56"/>
    <n v="26918316"/>
    <n v="676.54358097918976"/>
  </r>
  <r>
    <s v="GESTION DE PROYECTOS S.A."/>
    <x v="0"/>
    <x v="0"/>
    <n v="2"/>
    <n v="1"/>
    <x v="1"/>
    <x v="1"/>
    <x v="0"/>
    <n v="9552"/>
    <n v="9404"/>
    <n v="7247370"/>
    <n v="758.7280150753769"/>
  </r>
  <r>
    <s v="GESTION DE PROYECTOS S.A."/>
    <x v="0"/>
    <x v="0"/>
    <n v="2"/>
    <n v="1"/>
    <x v="1"/>
    <x v="2"/>
    <x v="0"/>
    <n v="808"/>
    <n v="771"/>
    <n v="1895200"/>
    <n v="2345.5445544554455"/>
  </r>
  <r>
    <s v="GESTION DE PROYECTOS S.A."/>
    <x v="0"/>
    <x v="0"/>
    <n v="2"/>
    <n v="3"/>
    <x v="1"/>
    <x v="2"/>
    <x v="0"/>
    <n v="34830"/>
    <n v="34786.33"/>
    <n v="25282983"/>
    <n v="725.89672695951765"/>
  </r>
  <r>
    <s v="GESTION DE PROYECTOS S.A."/>
    <x v="0"/>
    <x v="0"/>
    <n v="2"/>
    <n v="2"/>
    <x v="1"/>
    <x v="2"/>
    <x v="0"/>
    <n v="86424"/>
    <n v="86299.54"/>
    <n v="100310407"/>
    <n v="1160.6776705544755"/>
  </r>
  <r>
    <s v="GESTION DE PROYECTOS S.A."/>
    <x v="0"/>
    <x v="1"/>
    <n v="3"/>
    <n v="1"/>
    <x v="1"/>
    <x v="1"/>
    <x v="0"/>
    <n v="7050"/>
    <n v="6909"/>
    <n v="5237250"/>
    <n v="742.87234042553189"/>
  </r>
  <r>
    <s v="GESTION DE PROYECTOS S.A."/>
    <x v="0"/>
    <x v="1"/>
    <n v="3"/>
    <n v="3"/>
    <x v="1"/>
    <x v="1"/>
    <x v="0"/>
    <n v="28095"/>
    <n v="27533"/>
    <n v="22540415"/>
    <n v="802.29275671827725"/>
  </r>
  <r>
    <s v="GESTION DE PROYECTOS S.A."/>
    <x v="0"/>
    <x v="1"/>
    <n v="3"/>
    <n v="2"/>
    <x v="1"/>
    <x v="1"/>
    <x v="0"/>
    <n v="39190"/>
    <n v="38406"/>
    <n v="23666890"/>
    <n v="603.90125031895889"/>
  </r>
  <r>
    <s v="GESTION DE PROYECTOS S.A."/>
    <x v="0"/>
    <x v="1"/>
    <n v="3"/>
    <n v="1"/>
    <x v="1"/>
    <x v="2"/>
    <x v="0"/>
    <n v="603"/>
    <n v="591"/>
    <n v="1182480"/>
    <n v="1960.995024875622"/>
  </r>
  <r>
    <s v="GESTION DE PROYECTOS S.A."/>
    <x v="0"/>
    <x v="1"/>
    <n v="3"/>
    <n v="2"/>
    <x v="1"/>
    <x v="2"/>
    <x v="0"/>
    <n v="68489"/>
    <n v="67119"/>
    <n v="48613412"/>
    <n v="709.79882900903795"/>
  </r>
  <r>
    <s v="GESTION DE PROYECTOS S.A."/>
    <x v="0"/>
    <x v="1"/>
    <n v="3"/>
    <n v="3"/>
    <x v="1"/>
    <x v="2"/>
    <x v="0"/>
    <n v="38910"/>
    <n v="38132"/>
    <n v="38935656"/>
    <n v="1000.659367771781"/>
  </r>
  <r>
    <s v="GESTION DE PROYECTOS S.A."/>
    <x v="0"/>
    <x v="2"/>
    <n v="4"/>
    <n v="3"/>
    <x v="1"/>
    <x v="2"/>
    <x v="0"/>
    <n v="62161"/>
    <n v="808"/>
    <n v="43774990"/>
    <n v="704.21952671289068"/>
  </r>
  <r>
    <s v="GESTION DE PROYECTOS S.A."/>
    <x v="0"/>
    <x v="2"/>
    <n v="4"/>
    <n v="1"/>
    <x v="1"/>
    <x v="2"/>
    <x v="0"/>
    <n v="61722"/>
    <n v="802"/>
    <n v="49997048"/>
    <n v="810.03609733968437"/>
  </r>
  <r>
    <s v="GESTION DE PROYECTOS S.A."/>
    <x v="0"/>
    <x v="2"/>
    <n v="4"/>
    <n v="2"/>
    <x v="1"/>
    <x v="2"/>
    <x v="0"/>
    <n v="112502"/>
    <n v="1462"/>
    <n v="78388079"/>
    <n v="696.7705374126682"/>
  </r>
  <r>
    <s v="GLOBAL MENSAJERIA S.A."/>
    <x v="0"/>
    <x v="0"/>
    <n v="2"/>
    <n v="1"/>
    <x v="0"/>
    <x v="1"/>
    <x v="4"/>
    <n v="273"/>
    <n v="1365"/>
    <n v="2718033"/>
    <n v="9956.1648351648346"/>
  </r>
  <r>
    <s v="GLOBAL MENSAJERIA S.A."/>
    <x v="0"/>
    <x v="0"/>
    <n v="2"/>
    <n v="1"/>
    <x v="0"/>
    <x v="2"/>
    <x v="0"/>
    <n v="68080"/>
    <n v="68080"/>
    <n v="541847864"/>
    <n v="7958.9874265569915"/>
  </r>
  <r>
    <s v="GLOBAL MENSAJERIA S.A."/>
    <x v="0"/>
    <x v="0"/>
    <n v="2"/>
    <n v="1"/>
    <x v="0"/>
    <x v="2"/>
    <x v="1"/>
    <n v="5615"/>
    <n v="11230"/>
    <n v="58881335.5"/>
    <n v="10486.435529830811"/>
  </r>
  <r>
    <s v="GLOBAL MENSAJERIA S.A."/>
    <x v="0"/>
    <x v="0"/>
    <n v="2"/>
    <n v="1"/>
    <x v="0"/>
    <x v="2"/>
    <x v="2"/>
    <n v="3019"/>
    <n v="9057"/>
    <n v="38159944"/>
    <n v="12639.928453130176"/>
  </r>
  <r>
    <s v="GLOBAL MENSAJERIA S.A."/>
    <x v="0"/>
    <x v="0"/>
    <n v="2"/>
    <n v="1"/>
    <x v="0"/>
    <x v="2"/>
    <x v="3"/>
    <n v="1576"/>
    <n v="6304"/>
    <n v="23525388"/>
    <n v="14927.276649746193"/>
  </r>
  <r>
    <s v="GLOBAL MENSAJERIA S.A."/>
    <x v="0"/>
    <x v="0"/>
    <n v="2"/>
    <n v="1"/>
    <x v="0"/>
    <x v="2"/>
    <x v="4"/>
    <n v="1443"/>
    <n v="7215"/>
    <n v="23781945"/>
    <n v="16480.904365904367"/>
  </r>
  <r>
    <s v="GLOBAL MENSAJERIA S.A."/>
    <x v="0"/>
    <x v="0"/>
    <n v="2"/>
    <n v="2"/>
    <x v="0"/>
    <x v="1"/>
    <x v="0"/>
    <n v="42767"/>
    <n v="42767"/>
    <n v="139690268.5"/>
    <n v="3266.309736479061"/>
  </r>
  <r>
    <s v="GLOBAL MENSAJERIA S.A."/>
    <x v="0"/>
    <x v="0"/>
    <n v="2"/>
    <n v="2"/>
    <x v="0"/>
    <x v="1"/>
    <x v="1"/>
    <n v="1159"/>
    <n v="2318"/>
    <n v="6340199"/>
    <n v="5470.4046591889564"/>
  </r>
  <r>
    <s v="GLOBAL MENSAJERIA S.A."/>
    <x v="0"/>
    <x v="0"/>
    <n v="2"/>
    <n v="2"/>
    <x v="0"/>
    <x v="1"/>
    <x v="2"/>
    <n v="1295"/>
    <n v="3885"/>
    <n v="7626688"/>
    <n v="5889.3343629343626"/>
  </r>
  <r>
    <s v="GLOBAL MENSAJERIA S.A."/>
    <x v="0"/>
    <x v="0"/>
    <n v="2"/>
    <n v="2"/>
    <x v="0"/>
    <x v="1"/>
    <x v="3"/>
    <n v="262"/>
    <n v="1048"/>
    <n v="2232560"/>
    <n v="8521.221374045801"/>
  </r>
  <r>
    <s v="GLOBAL MENSAJERIA S.A."/>
    <x v="0"/>
    <x v="0"/>
    <n v="2"/>
    <n v="2"/>
    <x v="0"/>
    <x v="1"/>
    <x v="4"/>
    <n v="362"/>
    <n v="1810"/>
    <n v="3486345"/>
    <n v="9630.7872928176803"/>
  </r>
  <r>
    <s v="GLOBAL MENSAJERIA S.A."/>
    <x v="0"/>
    <x v="0"/>
    <n v="2"/>
    <n v="2"/>
    <x v="0"/>
    <x v="2"/>
    <x v="0"/>
    <n v="83827"/>
    <n v="83827"/>
    <n v="660766438.5"/>
    <n v="7882.5013241557017"/>
  </r>
  <r>
    <s v="GLOBAL MENSAJERIA S.A."/>
    <x v="0"/>
    <x v="0"/>
    <n v="2"/>
    <n v="2"/>
    <x v="0"/>
    <x v="2"/>
    <x v="1"/>
    <n v="7230"/>
    <n v="14460"/>
    <n v="75973214"/>
    <n v="10508.05172890733"/>
  </r>
  <r>
    <s v="GLOBAL MENSAJERIA S.A."/>
    <x v="0"/>
    <x v="0"/>
    <n v="2"/>
    <n v="2"/>
    <x v="0"/>
    <x v="2"/>
    <x v="2"/>
    <n v="6533"/>
    <n v="19599"/>
    <n v="80957329.75"/>
    <n v="12392.06027093219"/>
  </r>
  <r>
    <s v="GLOBAL MENSAJERIA S.A."/>
    <x v="0"/>
    <x v="0"/>
    <n v="2"/>
    <n v="2"/>
    <x v="0"/>
    <x v="2"/>
    <x v="3"/>
    <n v="1760"/>
    <n v="7040"/>
    <n v="25928235"/>
    <n v="14731.951704545454"/>
  </r>
  <r>
    <s v="GLOBAL MENSAJERIA S.A."/>
    <x v="0"/>
    <x v="0"/>
    <n v="2"/>
    <n v="2"/>
    <x v="0"/>
    <x v="2"/>
    <x v="4"/>
    <n v="1794"/>
    <n v="8970"/>
    <n v="30280873.25"/>
    <n v="16878.970596432551"/>
  </r>
  <r>
    <s v="GLOBAL MENSAJERIA S.A."/>
    <x v="0"/>
    <x v="0"/>
    <n v="2"/>
    <n v="3"/>
    <x v="0"/>
    <x v="1"/>
    <x v="0"/>
    <n v="38057"/>
    <n v="38057"/>
    <n v="125590774.25"/>
    <n v="3300.0702695956065"/>
  </r>
  <r>
    <s v="GLOBAL MENSAJERIA S.A."/>
    <x v="0"/>
    <x v="0"/>
    <n v="2"/>
    <n v="3"/>
    <x v="0"/>
    <x v="1"/>
    <x v="1"/>
    <n v="1148"/>
    <n v="2296"/>
    <n v="6330312"/>
    <n v="5514.2090592334498"/>
  </r>
  <r>
    <s v="GLOBAL MENSAJERIA S.A."/>
    <x v="0"/>
    <x v="0"/>
    <n v="2"/>
    <n v="3"/>
    <x v="0"/>
    <x v="1"/>
    <x v="2"/>
    <n v="673"/>
    <n v="2019"/>
    <n v="4624065"/>
    <n v="6870.8246656760775"/>
  </r>
  <r>
    <s v="GLOBAL MENSAJERIA S.A."/>
    <x v="0"/>
    <x v="0"/>
    <n v="2"/>
    <n v="3"/>
    <x v="0"/>
    <x v="1"/>
    <x v="3"/>
    <n v="305"/>
    <n v="1220"/>
    <n v="2510407"/>
    <n v="8230.8426229508204"/>
  </r>
  <r>
    <s v="GLOBAL MENSAJERIA S.A."/>
    <x v="0"/>
    <x v="0"/>
    <n v="2"/>
    <n v="3"/>
    <x v="0"/>
    <x v="1"/>
    <x v="4"/>
    <n v="370"/>
    <n v="1850"/>
    <n v="3419987"/>
    <n v="9243.2081081081087"/>
  </r>
  <r>
    <s v="GLOBAL MENSAJERIA S.A."/>
    <x v="0"/>
    <x v="0"/>
    <n v="2"/>
    <n v="3"/>
    <x v="0"/>
    <x v="2"/>
    <x v="0"/>
    <n v="82894"/>
    <n v="82894"/>
    <n v="648595829.85000002"/>
    <n v="7824.400196033489"/>
  </r>
  <r>
    <s v="GLOBAL MENSAJERIA S.A."/>
    <x v="0"/>
    <x v="0"/>
    <n v="2"/>
    <n v="3"/>
    <x v="0"/>
    <x v="2"/>
    <x v="1"/>
    <n v="6985"/>
    <n v="13970"/>
    <n v="72654442.75"/>
    <n v="10401.495025053686"/>
  </r>
  <r>
    <s v="GLOBAL MENSAJERIA S.A."/>
    <x v="0"/>
    <x v="0"/>
    <n v="2"/>
    <n v="3"/>
    <x v="0"/>
    <x v="2"/>
    <x v="2"/>
    <n v="3912"/>
    <n v="11736"/>
    <n v="48942185.5"/>
    <n v="12510.783614519427"/>
  </r>
  <r>
    <s v="GLOBAL MENSAJERIA S.A."/>
    <x v="0"/>
    <x v="0"/>
    <n v="2"/>
    <n v="3"/>
    <x v="0"/>
    <x v="2"/>
    <x v="3"/>
    <n v="1704"/>
    <n v="6816"/>
    <n v="25435260"/>
    <n v="14926.795774647888"/>
  </r>
  <r>
    <s v="GLOBAL MENSAJERIA S.A."/>
    <x v="0"/>
    <x v="0"/>
    <n v="2"/>
    <n v="3"/>
    <x v="0"/>
    <x v="2"/>
    <x v="4"/>
    <n v="1652"/>
    <n v="8260"/>
    <n v="27688922"/>
    <n v="16760.848668280873"/>
  </r>
  <r>
    <s v="GLOBAL MENSAJERIA S.A."/>
    <x v="0"/>
    <x v="0"/>
    <n v="2"/>
    <n v="1"/>
    <x v="0"/>
    <x v="1"/>
    <x v="0"/>
    <n v="36794"/>
    <n v="36794"/>
    <n v="120442604.75"/>
    <n v="3273.4305797140837"/>
  </r>
  <r>
    <s v="GLOBAL MENSAJERIA S.A."/>
    <x v="0"/>
    <x v="0"/>
    <n v="2"/>
    <n v="1"/>
    <x v="0"/>
    <x v="1"/>
    <x v="1"/>
    <n v="1109"/>
    <n v="2218"/>
    <n v="5864953.25"/>
    <n v="5288.5060865644728"/>
  </r>
  <r>
    <s v="GLOBAL MENSAJERIA S.A."/>
    <x v="0"/>
    <x v="0"/>
    <n v="2"/>
    <n v="1"/>
    <x v="0"/>
    <x v="1"/>
    <x v="2"/>
    <n v="583"/>
    <n v="1749"/>
    <n v="3998876"/>
    <n v="6859.1355060034302"/>
  </r>
  <r>
    <s v="GLOBAL MENSAJERIA S.A."/>
    <x v="0"/>
    <x v="0"/>
    <n v="2"/>
    <n v="1"/>
    <x v="0"/>
    <x v="1"/>
    <x v="3"/>
    <n v="310"/>
    <n v="1240"/>
    <n v="2622516"/>
    <n v="8459.7290322580648"/>
  </r>
  <r>
    <s v="GLOBAL MENSAJERIA S.A."/>
    <x v="0"/>
    <x v="1"/>
    <n v="3"/>
    <n v="1"/>
    <x v="0"/>
    <x v="2"/>
    <x v="0"/>
    <n v="81660"/>
    <n v="81660"/>
    <n v="639450609.14999998"/>
    <n v="7830.6466954445259"/>
  </r>
  <r>
    <s v="GLOBAL MENSAJERIA S.A."/>
    <x v="0"/>
    <x v="1"/>
    <n v="3"/>
    <n v="1"/>
    <x v="0"/>
    <x v="2"/>
    <x v="1"/>
    <n v="6642"/>
    <n v="13284"/>
    <n v="69404839"/>
    <n v="10449.388587774767"/>
  </r>
  <r>
    <s v="GLOBAL MENSAJERIA S.A."/>
    <x v="0"/>
    <x v="1"/>
    <n v="3"/>
    <n v="1"/>
    <x v="0"/>
    <x v="1"/>
    <x v="3"/>
    <n v="347"/>
    <n v="1388"/>
    <n v="2826781"/>
    <n v="8146.3429394812683"/>
  </r>
  <r>
    <s v="GLOBAL MENSAJERIA S.A."/>
    <x v="0"/>
    <x v="1"/>
    <n v="3"/>
    <n v="1"/>
    <x v="0"/>
    <x v="1"/>
    <x v="2"/>
    <n v="1099"/>
    <n v="3297"/>
    <n v="6736776.5"/>
    <n v="6129.9149226569607"/>
  </r>
  <r>
    <s v="GLOBAL MENSAJERIA S.A."/>
    <x v="0"/>
    <x v="1"/>
    <n v="3"/>
    <n v="1"/>
    <x v="0"/>
    <x v="1"/>
    <x v="1"/>
    <n v="1125"/>
    <n v="2250"/>
    <n v="6171654.75"/>
    <n v="5485.9153333333334"/>
  </r>
  <r>
    <s v="GLOBAL MENSAJERIA S.A."/>
    <x v="0"/>
    <x v="1"/>
    <n v="3"/>
    <n v="1"/>
    <x v="0"/>
    <x v="1"/>
    <x v="0"/>
    <n v="44996"/>
    <n v="44996"/>
    <n v="147189421.25"/>
    <n v="3271.1667981598366"/>
  </r>
  <r>
    <s v="GLOBAL MENSAJERIA S.A."/>
    <x v="0"/>
    <x v="1"/>
    <n v="3"/>
    <n v="3"/>
    <x v="0"/>
    <x v="2"/>
    <x v="4"/>
    <n v="2305"/>
    <n v="11525"/>
    <n v="39379038"/>
    <n v="17084.181344902387"/>
  </r>
  <r>
    <s v="GLOBAL MENSAJERIA S.A."/>
    <x v="0"/>
    <x v="1"/>
    <n v="3"/>
    <n v="3"/>
    <x v="0"/>
    <x v="2"/>
    <x v="3"/>
    <n v="2215"/>
    <n v="8860"/>
    <n v="33964551"/>
    <n v="15333.883069977426"/>
  </r>
  <r>
    <s v="GLOBAL MENSAJERIA S.A."/>
    <x v="0"/>
    <x v="1"/>
    <n v="3"/>
    <n v="3"/>
    <x v="0"/>
    <x v="2"/>
    <x v="2"/>
    <n v="4405"/>
    <n v="13215"/>
    <n v="56129001"/>
    <n v="12742.111464245176"/>
  </r>
  <r>
    <s v="GLOBAL MENSAJERIA S.A."/>
    <x v="0"/>
    <x v="1"/>
    <n v="3"/>
    <n v="3"/>
    <x v="0"/>
    <x v="2"/>
    <x v="1"/>
    <n v="8104"/>
    <n v="16208"/>
    <n v="87393562"/>
    <n v="10784.003208292201"/>
  </r>
  <r>
    <s v="GLOBAL MENSAJERIA S.A."/>
    <x v="0"/>
    <x v="1"/>
    <n v="3"/>
    <n v="3"/>
    <x v="0"/>
    <x v="2"/>
    <x v="0"/>
    <n v="82311"/>
    <n v="82311"/>
    <n v="673703302.59000003"/>
    <n v="8184.8513879068414"/>
  </r>
  <r>
    <s v="GLOBAL MENSAJERIA S.A."/>
    <x v="0"/>
    <x v="1"/>
    <n v="3"/>
    <n v="3"/>
    <x v="0"/>
    <x v="1"/>
    <x v="4"/>
    <n v="439"/>
    <n v="2195"/>
    <n v="4176236"/>
    <n v="9513.0660592255117"/>
  </r>
  <r>
    <s v="GLOBAL MENSAJERIA S.A."/>
    <x v="0"/>
    <x v="1"/>
    <n v="3"/>
    <n v="3"/>
    <x v="0"/>
    <x v="1"/>
    <x v="3"/>
    <n v="379"/>
    <n v="1516"/>
    <n v="3186884"/>
    <n v="8408.6649076517151"/>
  </r>
  <r>
    <s v="GLOBAL MENSAJERIA S.A."/>
    <x v="0"/>
    <x v="1"/>
    <n v="3"/>
    <n v="3"/>
    <x v="0"/>
    <x v="1"/>
    <x v="2"/>
    <n v="833"/>
    <n v="2499"/>
    <n v="5592429.5"/>
    <n v="6713.6008403361348"/>
  </r>
  <r>
    <s v="GLOBAL MENSAJERIA S.A."/>
    <x v="0"/>
    <x v="1"/>
    <n v="3"/>
    <n v="3"/>
    <x v="0"/>
    <x v="1"/>
    <x v="1"/>
    <n v="1598"/>
    <n v="3196"/>
    <n v="8477379"/>
    <n v="5304.9931163954943"/>
  </r>
  <r>
    <s v="GLOBAL MENSAJERIA S.A."/>
    <x v="0"/>
    <x v="1"/>
    <n v="3"/>
    <n v="3"/>
    <x v="0"/>
    <x v="1"/>
    <x v="0"/>
    <n v="38694"/>
    <n v="38694"/>
    <n v="133988126.75"/>
    <n v="3462.7623597973848"/>
  </r>
  <r>
    <s v="GLOBAL MENSAJERIA S.A."/>
    <x v="0"/>
    <x v="1"/>
    <n v="3"/>
    <n v="2"/>
    <x v="0"/>
    <x v="2"/>
    <x v="4"/>
    <n v="2025"/>
    <n v="10125"/>
    <n v="33172093"/>
    <n v="16381.28049382716"/>
  </r>
  <r>
    <s v="GLOBAL MENSAJERIA S.A."/>
    <x v="0"/>
    <x v="1"/>
    <n v="3"/>
    <n v="2"/>
    <x v="0"/>
    <x v="2"/>
    <x v="3"/>
    <n v="2157"/>
    <n v="8628"/>
    <n v="31148770.5"/>
    <n v="14440.783727399166"/>
  </r>
  <r>
    <s v="GLOBAL MENSAJERIA S.A."/>
    <x v="0"/>
    <x v="1"/>
    <n v="3"/>
    <n v="2"/>
    <x v="0"/>
    <x v="2"/>
    <x v="2"/>
    <n v="4064"/>
    <n v="12192"/>
    <n v="50543537.75"/>
    <n v="12436.894131397637"/>
  </r>
  <r>
    <s v="GLOBAL MENSAJERIA S.A."/>
    <x v="0"/>
    <x v="1"/>
    <n v="3"/>
    <n v="2"/>
    <x v="0"/>
    <x v="2"/>
    <x v="1"/>
    <n v="8481"/>
    <n v="16962"/>
    <n v="88751476.5"/>
    <n v="10464.741952599928"/>
  </r>
  <r>
    <s v="GLOBAL MENSAJERIA S.A."/>
    <x v="0"/>
    <x v="1"/>
    <n v="3"/>
    <n v="2"/>
    <x v="0"/>
    <x v="2"/>
    <x v="0"/>
    <n v="85790"/>
    <n v="85790"/>
    <n v="671861758.25"/>
    <n v="7831.4693816295603"/>
  </r>
  <r>
    <s v="GLOBAL MENSAJERIA S.A."/>
    <x v="0"/>
    <x v="1"/>
    <n v="3"/>
    <n v="2"/>
    <x v="0"/>
    <x v="1"/>
    <x v="4"/>
    <n v="417"/>
    <n v="2085"/>
    <n v="3948197"/>
    <n v="9468.0983213429263"/>
  </r>
  <r>
    <s v="GLOBAL MENSAJERIA S.A."/>
    <x v="0"/>
    <x v="1"/>
    <n v="3"/>
    <n v="2"/>
    <x v="0"/>
    <x v="1"/>
    <x v="3"/>
    <n v="398"/>
    <n v="1592"/>
    <n v="3170486"/>
    <n v="7966.0452261306536"/>
  </r>
  <r>
    <s v="GLOBAL MENSAJERIA S.A."/>
    <x v="0"/>
    <x v="1"/>
    <n v="3"/>
    <n v="2"/>
    <x v="0"/>
    <x v="1"/>
    <x v="2"/>
    <n v="768"/>
    <n v="2304"/>
    <n v="5286179"/>
    <n v="6883.045572916667"/>
  </r>
  <r>
    <s v="GLOBAL MENSAJERIA S.A."/>
    <x v="0"/>
    <x v="1"/>
    <n v="3"/>
    <n v="2"/>
    <x v="0"/>
    <x v="1"/>
    <x v="1"/>
    <n v="1444"/>
    <n v="2888"/>
    <n v="7446236.75"/>
    <n v="5156.673649584488"/>
  </r>
  <r>
    <s v="GLOBAL MENSAJERIA S.A."/>
    <x v="0"/>
    <x v="1"/>
    <n v="3"/>
    <n v="2"/>
    <x v="0"/>
    <x v="1"/>
    <x v="0"/>
    <n v="38783"/>
    <n v="38783"/>
    <n v="127917135.25"/>
    <n v="3298.2785047572388"/>
  </r>
  <r>
    <s v="GLOBAL MENSAJERIA S.A."/>
    <x v="0"/>
    <x v="1"/>
    <n v="3"/>
    <n v="1"/>
    <x v="0"/>
    <x v="2"/>
    <x v="4"/>
    <n v="1517"/>
    <n v="7585"/>
    <n v="25101622.5"/>
    <n v="16546.883651944627"/>
  </r>
  <r>
    <s v="GLOBAL MENSAJERIA S.A."/>
    <x v="0"/>
    <x v="1"/>
    <n v="3"/>
    <n v="1"/>
    <x v="0"/>
    <x v="2"/>
    <x v="3"/>
    <n v="1760"/>
    <n v="7040"/>
    <n v="25781349"/>
    <n v="14648.49375"/>
  </r>
  <r>
    <s v="GLOBAL MENSAJERIA S.A."/>
    <x v="0"/>
    <x v="1"/>
    <n v="3"/>
    <n v="1"/>
    <x v="0"/>
    <x v="2"/>
    <x v="2"/>
    <n v="5031"/>
    <n v="15093"/>
    <n v="61968523"/>
    <n v="12317.337109918506"/>
  </r>
  <r>
    <s v="GLOBAL MENSAJERIA S.A."/>
    <x v="0"/>
    <x v="1"/>
    <n v="3"/>
    <n v="1"/>
    <x v="0"/>
    <x v="1"/>
    <x v="4"/>
    <n v="343"/>
    <n v="1715"/>
    <n v="3179326.5"/>
    <n v="9269.1734693877552"/>
  </r>
  <r>
    <s v="GLOBAL MENSAJERIA S.A."/>
    <x v="0"/>
    <x v="2"/>
    <n v="4"/>
    <n v="3"/>
    <x v="0"/>
    <x v="2"/>
    <x v="4"/>
    <n v="2359"/>
    <n v="11795"/>
    <n v="40825126"/>
    <n v="17306.115303094532"/>
  </r>
  <r>
    <s v="GLOBAL MENSAJERIA S.A."/>
    <x v="0"/>
    <x v="2"/>
    <n v="4"/>
    <n v="3"/>
    <x v="0"/>
    <x v="2"/>
    <x v="3"/>
    <n v="3614"/>
    <n v="14456"/>
    <n v="57731050"/>
    <n v="15974.280575539568"/>
  </r>
  <r>
    <s v="GLOBAL MENSAJERIA S.A."/>
    <x v="0"/>
    <x v="2"/>
    <n v="4"/>
    <n v="3"/>
    <x v="0"/>
    <x v="2"/>
    <x v="2"/>
    <n v="5411"/>
    <n v="16233"/>
    <n v="73021586"/>
    <n v="13495.026058029938"/>
  </r>
  <r>
    <s v="GLOBAL MENSAJERIA S.A."/>
    <x v="0"/>
    <x v="2"/>
    <n v="4"/>
    <n v="3"/>
    <x v="0"/>
    <x v="2"/>
    <x v="1"/>
    <n v="9149"/>
    <n v="18298"/>
    <n v="100974935"/>
    <n v="11036.718220570554"/>
  </r>
  <r>
    <s v="GLOBAL MENSAJERIA S.A."/>
    <x v="0"/>
    <x v="2"/>
    <n v="4"/>
    <n v="3"/>
    <x v="0"/>
    <x v="2"/>
    <x v="0"/>
    <n v="90587"/>
    <n v="90587"/>
    <n v="747126293"/>
    <n v="8247.6105070263948"/>
  </r>
  <r>
    <s v="GLOBAL MENSAJERIA S.A."/>
    <x v="0"/>
    <x v="2"/>
    <n v="4"/>
    <n v="3"/>
    <x v="0"/>
    <x v="1"/>
    <x v="4"/>
    <n v="538"/>
    <n v="2690"/>
    <n v="5188998"/>
    <n v="9644.9776951672866"/>
  </r>
  <r>
    <s v="GLOBAL MENSAJERIA S.A."/>
    <x v="0"/>
    <x v="2"/>
    <n v="4"/>
    <n v="3"/>
    <x v="0"/>
    <x v="1"/>
    <x v="3"/>
    <n v="665"/>
    <n v="2660"/>
    <n v="5306191"/>
    <n v="7979.2345864661656"/>
  </r>
  <r>
    <s v="GLOBAL MENSAJERIA S.A."/>
    <x v="0"/>
    <x v="2"/>
    <n v="4"/>
    <n v="3"/>
    <x v="0"/>
    <x v="1"/>
    <x v="2"/>
    <n v="1161"/>
    <n v="3483"/>
    <n v="7998380"/>
    <n v="6889.2161929371232"/>
  </r>
  <r>
    <s v="GLOBAL MENSAJERIA S.A."/>
    <x v="0"/>
    <x v="2"/>
    <n v="4"/>
    <n v="3"/>
    <x v="0"/>
    <x v="1"/>
    <x v="1"/>
    <n v="1893"/>
    <n v="3786"/>
    <n v="10130862"/>
    <n v="5351.7496038034869"/>
  </r>
  <r>
    <s v="GLOBAL MENSAJERIA S.A."/>
    <x v="0"/>
    <x v="2"/>
    <n v="4"/>
    <n v="3"/>
    <x v="0"/>
    <x v="1"/>
    <x v="0"/>
    <n v="40540"/>
    <n v="40540"/>
    <n v="140612978"/>
    <n v="3468.4997039960531"/>
  </r>
  <r>
    <s v="GLOBAL MENSAJERIA S.A."/>
    <x v="0"/>
    <x v="2"/>
    <n v="4"/>
    <n v="2"/>
    <x v="0"/>
    <x v="2"/>
    <x v="4"/>
    <n v="2394"/>
    <n v="11970"/>
    <n v="42879687"/>
    <n v="17911.314536340851"/>
  </r>
  <r>
    <s v="GLOBAL MENSAJERIA S.A."/>
    <x v="0"/>
    <x v="2"/>
    <n v="4"/>
    <n v="2"/>
    <x v="0"/>
    <x v="2"/>
    <x v="3"/>
    <n v="3720"/>
    <n v="14880"/>
    <n v="57122723"/>
    <n v="15355.570698924732"/>
  </r>
  <r>
    <s v="GLOBAL MENSAJERIA S.A."/>
    <x v="0"/>
    <x v="2"/>
    <n v="4"/>
    <n v="2"/>
    <x v="0"/>
    <x v="2"/>
    <x v="2"/>
    <n v="4489"/>
    <n v="13467"/>
    <n v="58714470"/>
    <n v="13079.632434840722"/>
  </r>
  <r>
    <s v="GLOBAL MENSAJERIA S.A."/>
    <x v="0"/>
    <x v="2"/>
    <n v="4"/>
    <n v="2"/>
    <x v="0"/>
    <x v="2"/>
    <x v="1"/>
    <n v="7057"/>
    <n v="14114"/>
    <n v="76524244"/>
    <n v="10843.735865098484"/>
  </r>
  <r>
    <s v="GLOBAL MENSAJERIA S.A."/>
    <x v="0"/>
    <x v="2"/>
    <n v="4"/>
    <n v="2"/>
    <x v="0"/>
    <x v="2"/>
    <x v="0"/>
    <n v="85242"/>
    <n v="85242"/>
    <n v="703479011"/>
    <n v="8252.7276577274115"/>
  </r>
  <r>
    <s v="GLOBAL MENSAJERIA S.A."/>
    <x v="0"/>
    <x v="2"/>
    <n v="4"/>
    <n v="2"/>
    <x v="0"/>
    <x v="1"/>
    <x v="4"/>
    <n v="449"/>
    <n v="2245"/>
    <n v="4431605"/>
    <n v="9869.9443207126951"/>
  </r>
  <r>
    <s v="GLOBAL MENSAJERIA S.A."/>
    <x v="0"/>
    <x v="2"/>
    <n v="4"/>
    <n v="2"/>
    <x v="0"/>
    <x v="1"/>
    <x v="3"/>
    <n v="740"/>
    <n v="2960"/>
    <n v="5605585"/>
    <n v="7575.114864864865"/>
  </r>
  <r>
    <s v="GLOBAL MENSAJERIA S.A."/>
    <x v="0"/>
    <x v="2"/>
    <n v="4"/>
    <n v="2"/>
    <x v="0"/>
    <x v="1"/>
    <x v="2"/>
    <n v="925"/>
    <n v="2775"/>
    <n v="6126347"/>
    <n v="6623.0778378378382"/>
  </r>
  <r>
    <s v="GLOBAL MENSAJERIA S.A."/>
    <x v="0"/>
    <x v="2"/>
    <n v="4"/>
    <n v="2"/>
    <x v="0"/>
    <x v="1"/>
    <x v="1"/>
    <n v="1240"/>
    <n v="2480"/>
    <n v="6929838"/>
    <n v="5588.5790322580642"/>
  </r>
  <r>
    <s v="GLOBAL MENSAJERIA S.A."/>
    <x v="0"/>
    <x v="2"/>
    <n v="4"/>
    <n v="2"/>
    <x v="0"/>
    <x v="1"/>
    <x v="0"/>
    <n v="38431"/>
    <n v="38431"/>
    <n v="135132432"/>
    <n v="3516.2351226874139"/>
  </r>
  <r>
    <s v="GLOBAL MENSAJERIA S.A."/>
    <x v="0"/>
    <x v="2"/>
    <n v="4"/>
    <n v="1"/>
    <x v="0"/>
    <x v="2"/>
    <x v="4"/>
    <n v="1782"/>
    <n v="8910"/>
    <n v="30991038"/>
    <n v="17391.154882154882"/>
  </r>
  <r>
    <s v="GLOBAL MENSAJERIA S.A."/>
    <x v="0"/>
    <x v="2"/>
    <n v="4"/>
    <n v="1"/>
    <x v="0"/>
    <x v="2"/>
    <x v="3"/>
    <n v="1872"/>
    <n v="7488"/>
    <n v="28945744"/>
    <n v="15462.470085470086"/>
  </r>
  <r>
    <s v="GLOBAL MENSAJERIA S.A."/>
    <x v="0"/>
    <x v="2"/>
    <n v="4"/>
    <n v="1"/>
    <x v="0"/>
    <x v="2"/>
    <x v="2"/>
    <n v="3919"/>
    <n v="11757"/>
    <n v="51059795"/>
    <n v="13028.781576932892"/>
  </r>
  <r>
    <s v="GLOBAL MENSAJERIA S.A."/>
    <x v="0"/>
    <x v="2"/>
    <n v="4"/>
    <n v="1"/>
    <x v="0"/>
    <x v="2"/>
    <x v="1"/>
    <n v="7580"/>
    <n v="15160"/>
    <n v="79603351"/>
    <n v="10501.761345646439"/>
  </r>
  <r>
    <s v="GLOBAL MENSAJERIA S.A."/>
    <x v="0"/>
    <x v="2"/>
    <n v="4"/>
    <n v="1"/>
    <x v="0"/>
    <x v="2"/>
    <x v="0"/>
    <n v="82805"/>
    <n v="82805"/>
    <n v="679890578"/>
    <n v="8210.743046917456"/>
  </r>
  <r>
    <s v="GLOBAL MENSAJERIA S.A."/>
    <x v="0"/>
    <x v="2"/>
    <n v="4"/>
    <n v="1"/>
    <x v="0"/>
    <x v="1"/>
    <x v="4"/>
    <n v="363"/>
    <n v="1815"/>
    <n v="3588878"/>
    <n v="9886.7162534435265"/>
  </r>
  <r>
    <s v="GLOBAL MENSAJERIA S.A."/>
    <x v="0"/>
    <x v="2"/>
    <n v="4"/>
    <n v="1"/>
    <x v="0"/>
    <x v="1"/>
    <x v="3"/>
    <n v="315"/>
    <n v="1260"/>
    <n v="2741117"/>
    <n v="8701.9587301587308"/>
  </r>
  <r>
    <s v="GLOBAL MENSAJERIA S.A."/>
    <x v="0"/>
    <x v="2"/>
    <n v="4"/>
    <n v="1"/>
    <x v="0"/>
    <x v="1"/>
    <x v="2"/>
    <n v="642"/>
    <n v="1926"/>
    <n v="4473219"/>
    <n v="6967.630841121495"/>
  </r>
  <r>
    <s v="GLOBAL MENSAJERIA S.A."/>
    <x v="0"/>
    <x v="2"/>
    <n v="4"/>
    <n v="1"/>
    <x v="0"/>
    <x v="1"/>
    <x v="0"/>
    <n v="34007"/>
    <n v="34007"/>
    <n v="119759217"/>
    <n v="3521.6048754668154"/>
  </r>
  <r>
    <s v="GLOBAL MENSAJERIA S.A."/>
    <x v="0"/>
    <x v="2"/>
    <n v="4"/>
    <n v="1"/>
    <x v="0"/>
    <x v="1"/>
    <x v="1"/>
    <n v="1416"/>
    <n v="2832"/>
    <n v="7333183"/>
    <n v="5178.801553672316"/>
  </r>
  <r>
    <s v="GRUPO SERT LTDA"/>
    <x v="0"/>
    <x v="0"/>
    <n v="2"/>
    <n v="1"/>
    <x v="1"/>
    <x v="1"/>
    <x v="0"/>
    <n v="138053"/>
    <n v="20708"/>
    <n v="84398753"/>
    <n v="611.35037268295514"/>
  </r>
  <r>
    <s v="GRUPO SERT LTDA"/>
    <x v="0"/>
    <x v="0"/>
    <n v="2"/>
    <n v="2"/>
    <x v="1"/>
    <x v="1"/>
    <x v="0"/>
    <n v="69332"/>
    <n v="10400"/>
    <n v="40565348"/>
    <n v="585.0883863151214"/>
  </r>
  <r>
    <s v="GRUPO SERT LTDA"/>
    <x v="0"/>
    <x v="0"/>
    <n v="2"/>
    <n v="3"/>
    <x v="1"/>
    <x v="1"/>
    <x v="0"/>
    <n v="113375"/>
    <n v="17006"/>
    <n v="46292517"/>
    <n v="408.31327012127895"/>
  </r>
  <r>
    <s v="GRUPO SERT LTDA"/>
    <x v="0"/>
    <x v="0"/>
    <n v="2"/>
    <n v="3"/>
    <x v="0"/>
    <x v="1"/>
    <x v="0"/>
    <n v="1151"/>
    <n v="1151"/>
    <n v="4977955"/>
    <n v="4324.8957428323201"/>
  </r>
  <r>
    <s v="GRUPO SERT LTDA"/>
    <x v="0"/>
    <x v="0"/>
    <n v="2"/>
    <n v="3"/>
    <x v="0"/>
    <x v="1"/>
    <x v="1"/>
    <n v="2"/>
    <n v="4"/>
    <n v="60000"/>
    <n v="30000"/>
  </r>
  <r>
    <s v="GRUPO SERT LTDA"/>
    <x v="0"/>
    <x v="0"/>
    <n v="2"/>
    <n v="3"/>
    <x v="0"/>
    <x v="1"/>
    <x v="2"/>
    <n v="222"/>
    <n v="666"/>
    <n v="1739909"/>
    <n v="7837.4279279279281"/>
  </r>
  <r>
    <s v="GRUPO SERT LTDA"/>
    <x v="0"/>
    <x v="0"/>
    <n v="2"/>
    <n v="3"/>
    <x v="0"/>
    <x v="1"/>
    <x v="3"/>
    <n v="4"/>
    <n v="16"/>
    <n v="49240"/>
    <n v="12310"/>
  </r>
  <r>
    <s v="GRUPO SERT LTDA"/>
    <x v="0"/>
    <x v="0"/>
    <n v="2"/>
    <n v="3"/>
    <x v="0"/>
    <x v="1"/>
    <x v="4"/>
    <n v="11"/>
    <n v="55"/>
    <n v="150521"/>
    <n v="13683.727272727272"/>
  </r>
  <r>
    <s v="GRUPO SERT LTDA"/>
    <x v="0"/>
    <x v="0"/>
    <n v="2"/>
    <n v="3"/>
    <x v="0"/>
    <x v="2"/>
    <x v="0"/>
    <n v="2684"/>
    <n v="2684"/>
    <n v="23005923"/>
    <n v="8571.5063338301043"/>
  </r>
  <r>
    <s v="GRUPO SERT LTDA"/>
    <x v="0"/>
    <x v="0"/>
    <n v="2"/>
    <n v="3"/>
    <x v="0"/>
    <x v="2"/>
    <x v="1"/>
    <n v="17"/>
    <n v="34"/>
    <n v="328450"/>
    <n v="19320.588235294119"/>
  </r>
  <r>
    <s v="GRUPO SERT LTDA"/>
    <x v="0"/>
    <x v="0"/>
    <n v="2"/>
    <n v="3"/>
    <x v="0"/>
    <x v="2"/>
    <x v="2"/>
    <n v="1380"/>
    <n v="4140"/>
    <n v="21899881"/>
    <n v="15869.478985507247"/>
  </r>
  <r>
    <s v="GRUPO SERT LTDA"/>
    <x v="0"/>
    <x v="0"/>
    <n v="2"/>
    <n v="3"/>
    <x v="0"/>
    <x v="2"/>
    <x v="3"/>
    <n v="132"/>
    <n v="528"/>
    <n v="3572568"/>
    <n v="27064.909090909092"/>
  </r>
  <r>
    <s v="GRUPO SERT LTDA"/>
    <x v="0"/>
    <x v="0"/>
    <n v="2"/>
    <n v="3"/>
    <x v="0"/>
    <x v="2"/>
    <x v="4"/>
    <n v="171"/>
    <n v="855"/>
    <n v="4755862"/>
    <n v="27812.058479532163"/>
  </r>
  <r>
    <s v="GRUPO SERT LTDA"/>
    <x v="0"/>
    <x v="0"/>
    <n v="2"/>
    <n v="1"/>
    <x v="0"/>
    <x v="1"/>
    <x v="0"/>
    <n v="1261"/>
    <n v="1261"/>
    <n v="6349359"/>
    <n v="5035.1776367961938"/>
  </r>
  <r>
    <s v="GRUPO SERT LTDA"/>
    <x v="0"/>
    <x v="0"/>
    <n v="2"/>
    <n v="1"/>
    <x v="0"/>
    <x v="1"/>
    <x v="1"/>
    <n v="15"/>
    <n v="30"/>
    <n v="371680"/>
    <n v="24778.666666666668"/>
  </r>
  <r>
    <s v="GRUPO SERT LTDA"/>
    <x v="0"/>
    <x v="0"/>
    <n v="2"/>
    <n v="1"/>
    <x v="0"/>
    <x v="1"/>
    <x v="2"/>
    <n v="270"/>
    <n v="810"/>
    <n v="3315716"/>
    <n v="12280.429629629629"/>
  </r>
  <r>
    <s v="GRUPO SERT LTDA"/>
    <x v="0"/>
    <x v="0"/>
    <n v="2"/>
    <n v="1"/>
    <x v="0"/>
    <x v="1"/>
    <x v="3"/>
    <n v="18"/>
    <n v="72"/>
    <n v="370790"/>
    <n v="20599.444444444445"/>
  </r>
  <r>
    <s v="GRUPO SERT LTDA"/>
    <x v="0"/>
    <x v="0"/>
    <n v="2"/>
    <n v="1"/>
    <x v="0"/>
    <x v="1"/>
    <x v="4"/>
    <n v="10"/>
    <n v="50"/>
    <n v="295334"/>
    <n v="29533.4"/>
  </r>
  <r>
    <s v="GRUPO SERT LTDA"/>
    <x v="0"/>
    <x v="0"/>
    <n v="2"/>
    <n v="1"/>
    <x v="0"/>
    <x v="2"/>
    <x v="0"/>
    <n v="2269"/>
    <n v="2269"/>
    <n v="19026801"/>
    <n v="8385.5447333627144"/>
  </r>
  <r>
    <s v="GRUPO SERT LTDA"/>
    <x v="0"/>
    <x v="0"/>
    <n v="2"/>
    <n v="1"/>
    <x v="0"/>
    <x v="2"/>
    <x v="1"/>
    <n v="20"/>
    <n v="40"/>
    <n v="302362"/>
    <n v="15118.1"/>
  </r>
  <r>
    <s v="GRUPO SERT LTDA"/>
    <x v="0"/>
    <x v="0"/>
    <n v="2"/>
    <n v="1"/>
    <x v="0"/>
    <x v="2"/>
    <x v="2"/>
    <n v="1019"/>
    <n v="3057"/>
    <n v="17315449"/>
    <n v="16992.589793915602"/>
  </r>
  <r>
    <s v="GRUPO SERT LTDA"/>
    <x v="0"/>
    <x v="0"/>
    <n v="2"/>
    <n v="1"/>
    <x v="0"/>
    <x v="2"/>
    <x v="3"/>
    <n v="117"/>
    <n v="468"/>
    <n v="2995739"/>
    <n v="25604.606837606836"/>
  </r>
  <r>
    <s v="GRUPO SERT LTDA"/>
    <x v="0"/>
    <x v="0"/>
    <n v="2"/>
    <n v="1"/>
    <x v="0"/>
    <x v="2"/>
    <x v="4"/>
    <n v="89"/>
    <n v="445"/>
    <n v="2508027"/>
    <n v="28180.078651685395"/>
  </r>
  <r>
    <s v="GRUPO SERT LTDA"/>
    <x v="0"/>
    <x v="0"/>
    <n v="2"/>
    <n v="2"/>
    <x v="0"/>
    <x v="1"/>
    <x v="0"/>
    <n v="1211"/>
    <n v="1211"/>
    <n v="5768633"/>
    <n v="4763.5284888521883"/>
  </r>
  <r>
    <s v="GRUPO SERT LTDA"/>
    <x v="0"/>
    <x v="0"/>
    <n v="2"/>
    <n v="2"/>
    <x v="0"/>
    <x v="1"/>
    <x v="1"/>
    <n v="11"/>
    <n v="22"/>
    <n v="247200"/>
    <n v="22472.727272727272"/>
  </r>
  <r>
    <s v="GRUPO SERT LTDA"/>
    <x v="0"/>
    <x v="0"/>
    <n v="2"/>
    <n v="2"/>
    <x v="0"/>
    <x v="1"/>
    <x v="2"/>
    <n v="116"/>
    <n v="348"/>
    <n v="1924855"/>
    <n v="16593.577586206895"/>
  </r>
  <r>
    <s v="GRUPO SERT LTDA"/>
    <x v="0"/>
    <x v="0"/>
    <n v="2"/>
    <n v="2"/>
    <x v="0"/>
    <x v="1"/>
    <x v="3"/>
    <n v="11"/>
    <n v="44"/>
    <n v="205809"/>
    <n v="18709.909090909092"/>
  </r>
  <r>
    <s v="GRUPO SERT LTDA"/>
    <x v="0"/>
    <x v="0"/>
    <n v="2"/>
    <n v="2"/>
    <x v="0"/>
    <x v="1"/>
    <x v="4"/>
    <n v="10"/>
    <n v="50"/>
    <n v="232980"/>
    <n v="23298"/>
  </r>
  <r>
    <s v="GRUPO SERT LTDA"/>
    <x v="0"/>
    <x v="0"/>
    <n v="2"/>
    <n v="2"/>
    <x v="0"/>
    <x v="2"/>
    <x v="0"/>
    <n v="2361"/>
    <n v="2361"/>
    <n v="19273097"/>
    <n v="8163.1075815332488"/>
  </r>
  <r>
    <s v="GRUPO SERT LTDA"/>
    <x v="0"/>
    <x v="0"/>
    <n v="2"/>
    <n v="2"/>
    <x v="0"/>
    <x v="2"/>
    <x v="1"/>
    <n v="23"/>
    <n v="46"/>
    <n v="420190"/>
    <n v="18269.130434782608"/>
  </r>
  <r>
    <s v="GRUPO SERT LTDA"/>
    <x v="0"/>
    <x v="0"/>
    <n v="2"/>
    <n v="2"/>
    <x v="0"/>
    <x v="2"/>
    <x v="2"/>
    <n v="1184"/>
    <n v="3552"/>
    <n v="20848206"/>
    <n v="17608.282094594593"/>
  </r>
  <r>
    <s v="GRUPO SERT LTDA"/>
    <x v="0"/>
    <x v="0"/>
    <n v="2"/>
    <n v="2"/>
    <x v="0"/>
    <x v="2"/>
    <x v="3"/>
    <n v="126"/>
    <n v="504"/>
    <n v="3176811"/>
    <n v="25212.785714285714"/>
  </r>
  <r>
    <s v="GRUPO SERT LTDA"/>
    <x v="0"/>
    <x v="0"/>
    <n v="2"/>
    <n v="2"/>
    <x v="0"/>
    <x v="2"/>
    <x v="4"/>
    <n v="150"/>
    <n v="750"/>
    <n v="4053347"/>
    <n v="27022.313333333332"/>
  </r>
  <r>
    <s v="GRUPO SERT LTDA"/>
    <x v="0"/>
    <x v="1"/>
    <n v="3"/>
    <n v="1"/>
    <x v="0"/>
    <x v="1"/>
    <x v="0"/>
    <n v="1674"/>
    <n v="1669"/>
    <n v="4838905"/>
    <n v="2890.6242532855435"/>
  </r>
  <r>
    <s v="GRUPO SERT LTDA"/>
    <x v="0"/>
    <x v="1"/>
    <n v="3"/>
    <n v="1"/>
    <x v="0"/>
    <x v="1"/>
    <x v="1"/>
    <n v="6"/>
    <n v="6"/>
    <n v="90000"/>
    <n v="15000"/>
  </r>
  <r>
    <s v="GRUPO SERT LTDA"/>
    <x v="0"/>
    <x v="1"/>
    <n v="3"/>
    <n v="1"/>
    <x v="0"/>
    <x v="1"/>
    <x v="2"/>
    <n v="168"/>
    <n v="501"/>
    <n v="1784192"/>
    <n v="10620.190476190477"/>
  </r>
  <r>
    <s v="GRUPO SERT LTDA"/>
    <x v="0"/>
    <x v="1"/>
    <n v="3"/>
    <n v="1"/>
    <x v="1"/>
    <x v="1"/>
    <x v="0"/>
    <n v="76652"/>
    <n v="11498"/>
    <n v="43713352"/>
    <n v="570.28325418775762"/>
  </r>
  <r>
    <s v="GRUPO SERT LTDA"/>
    <x v="0"/>
    <x v="1"/>
    <n v="3"/>
    <n v="2"/>
    <x v="1"/>
    <x v="1"/>
    <x v="0"/>
    <n v="107223"/>
    <n v="16083"/>
    <n v="61654816"/>
    <n v="575.01483823433409"/>
  </r>
  <r>
    <s v="GRUPO SERT LTDA"/>
    <x v="0"/>
    <x v="1"/>
    <n v="3"/>
    <n v="3"/>
    <x v="1"/>
    <x v="1"/>
    <x v="0"/>
    <n v="75307"/>
    <n v="11296"/>
    <n v="43270930"/>
    <n v="574.59372966656485"/>
  </r>
  <r>
    <s v="GRUPO SERT LTDA"/>
    <x v="0"/>
    <x v="1"/>
    <n v="3"/>
    <n v="1"/>
    <x v="0"/>
    <x v="1"/>
    <x v="3"/>
    <n v="16"/>
    <n v="40"/>
    <n v="215649"/>
    <n v="13478.0625"/>
  </r>
  <r>
    <s v="GRUPO SERT LTDA"/>
    <x v="0"/>
    <x v="1"/>
    <n v="3"/>
    <n v="1"/>
    <x v="0"/>
    <x v="1"/>
    <x v="4"/>
    <n v="5"/>
    <n v="20"/>
    <n v="69505"/>
    <n v="13901"/>
  </r>
  <r>
    <s v="GRUPO SERT LTDA"/>
    <x v="0"/>
    <x v="1"/>
    <n v="3"/>
    <n v="1"/>
    <x v="0"/>
    <x v="2"/>
    <x v="0"/>
    <n v="2645"/>
    <n v="2641"/>
    <n v="24665299"/>
    <n v="9325.2548204158793"/>
  </r>
  <r>
    <s v="GRUPO SERT LTDA"/>
    <x v="0"/>
    <x v="1"/>
    <n v="3"/>
    <n v="1"/>
    <x v="0"/>
    <x v="2"/>
    <x v="1"/>
    <n v="24"/>
    <n v="48"/>
    <n v="429195"/>
    <n v="17883.125"/>
  </r>
  <r>
    <s v="GRUPO SERT LTDA"/>
    <x v="0"/>
    <x v="1"/>
    <n v="3"/>
    <n v="1"/>
    <x v="0"/>
    <x v="2"/>
    <x v="2"/>
    <n v="1089"/>
    <n v="3237"/>
    <n v="18690563"/>
    <n v="17163.051423324152"/>
  </r>
  <r>
    <s v="GRUPO SERT LTDA"/>
    <x v="0"/>
    <x v="1"/>
    <n v="3"/>
    <n v="1"/>
    <x v="0"/>
    <x v="2"/>
    <x v="3"/>
    <n v="132"/>
    <n v="520"/>
    <n v="3545210"/>
    <n v="26857.651515151516"/>
  </r>
  <r>
    <s v="GRUPO SERT LTDA"/>
    <x v="0"/>
    <x v="1"/>
    <n v="3"/>
    <n v="1"/>
    <x v="0"/>
    <x v="2"/>
    <x v="4"/>
    <n v="74"/>
    <n v="505"/>
    <n v="3103692"/>
    <n v="41941.783783783787"/>
  </r>
  <r>
    <s v="GRUPO SERT LTDA"/>
    <x v="0"/>
    <x v="1"/>
    <n v="3"/>
    <n v="2"/>
    <x v="0"/>
    <x v="1"/>
    <x v="0"/>
    <n v="1673"/>
    <n v="1672"/>
    <n v="6004186"/>
    <n v="3588.8738792588165"/>
  </r>
  <r>
    <s v="GRUPO SERT LTDA"/>
    <x v="0"/>
    <x v="1"/>
    <n v="3"/>
    <n v="2"/>
    <x v="0"/>
    <x v="1"/>
    <x v="1"/>
    <n v="9"/>
    <n v="18"/>
    <n v="180940"/>
    <n v="20104.444444444445"/>
  </r>
  <r>
    <s v="GRUPO SERT LTDA"/>
    <x v="0"/>
    <x v="1"/>
    <n v="3"/>
    <n v="2"/>
    <x v="0"/>
    <x v="1"/>
    <x v="2"/>
    <n v="181"/>
    <n v="516"/>
    <n v="1731563"/>
    <n v="9566.6464088397788"/>
  </r>
  <r>
    <s v="GRUPO SERT LTDA"/>
    <x v="0"/>
    <x v="1"/>
    <n v="3"/>
    <n v="2"/>
    <x v="0"/>
    <x v="1"/>
    <x v="3"/>
    <n v="20"/>
    <n v="80"/>
    <n v="411546"/>
    <n v="20577.3"/>
  </r>
  <r>
    <s v="GRUPO SERT LTDA"/>
    <x v="0"/>
    <x v="1"/>
    <n v="3"/>
    <n v="2"/>
    <x v="0"/>
    <x v="1"/>
    <x v="4"/>
    <n v="30"/>
    <n v="150"/>
    <n v="463853"/>
    <n v="15461.766666666666"/>
  </r>
  <r>
    <s v="GRUPO SERT LTDA"/>
    <x v="0"/>
    <x v="1"/>
    <n v="3"/>
    <n v="2"/>
    <x v="0"/>
    <x v="2"/>
    <x v="0"/>
    <n v="2330"/>
    <n v="2330"/>
    <n v="20645168"/>
    <n v="8860.58712446352"/>
  </r>
  <r>
    <s v="GRUPO SERT LTDA"/>
    <x v="0"/>
    <x v="1"/>
    <n v="3"/>
    <n v="2"/>
    <x v="0"/>
    <x v="2"/>
    <x v="1"/>
    <n v="33"/>
    <n v="58"/>
    <n v="671226"/>
    <n v="20340.18181818182"/>
  </r>
  <r>
    <s v="GRUPO SERT LTDA"/>
    <x v="0"/>
    <x v="1"/>
    <n v="3"/>
    <n v="2"/>
    <x v="0"/>
    <x v="2"/>
    <x v="2"/>
    <n v="1250"/>
    <n v="3615"/>
    <n v="29576961"/>
    <n v="23661.568800000001"/>
  </r>
  <r>
    <s v="GRUPO SERT LTDA"/>
    <x v="0"/>
    <x v="1"/>
    <n v="3"/>
    <n v="2"/>
    <x v="0"/>
    <x v="2"/>
    <x v="3"/>
    <n v="115"/>
    <n v="572"/>
    <n v="3473471"/>
    <n v="30204.095652173914"/>
  </r>
  <r>
    <s v="GRUPO SERT LTDA"/>
    <x v="0"/>
    <x v="1"/>
    <n v="3"/>
    <n v="2"/>
    <x v="0"/>
    <x v="2"/>
    <x v="4"/>
    <n v="159"/>
    <n v="775"/>
    <n v="4489459"/>
    <n v="28235.591194968554"/>
  </r>
  <r>
    <s v="GRUPO SERT LTDA"/>
    <x v="0"/>
    <x v="1"/>
    <n v="3"/>
    <n v="3"/>
    <x v="0"/>
    <x v="1"/>
    <x v="0"/>
    <n v="2111"/>
    <n v="2022"/>
    <n v="7456779"/>
    <n v="3532.3443865466602"/>
  </r>
  <r>
    <s v="GRUPO SERT LTDA"/>
    <x v="0"/>
    <x v="1"/>
    <n v="3"/>
    <n v="3"/>
    <x v="0"/>
    <x v="1"/>
    <x v="2"/>
    <n v="82"/>
    <n v="246"/>
    <n v="731772"/>
    <n v="8924.0487804878048"/>
  </r>
  <r>
    <s v="GRUPO SERT LTDA"/>
    <x v="0"/>
    <x v="1"/>
    <n v="3"/>
    <n v="3"/>
    <x v="0"/>
    <x v="1"/>
    <x v="3"/>
    <n v="12"/>
    <n v="48"/>
    <n v="248988"/>
    <n v="20749"/>
  </r>
  <r>
    <s v="GRUPO SERT LTDA"/>
    <x v="0"/>
    <x v="1"/>
    <n v="3"/>
    <n v="3"/>
    <x v="0"/>
    <x v="1"/>
    <x v="4"/>
    <n v="12"/>
    <n v="60"/>
    <n v="164126"/>
    <n v="13677.166666666666"/>
  </r>
  <r>
    <s v="GRUPO SERT LTDA"/>
    <x v="0"/>
    <x v="1"/>
    <n v="3"/>
    <n v="3"/>
    <x v="0"/>
    <x v="2"/>
    <x v="0"/>
    <n v="2539"/>
    <n v="2539"/>
    <n v="21937865"/>
    <n v="8640.3564395431276"/>
  </r>
  <r>
    <s v="GRUPO SERT LTDA"/>
    <x v="0"/>
    <x v="1"/>
    <n v="3"/>
    <n v="3"/>
    <x v="0"/>
    <x v="2"/>
    <x v="1"/>
    <n v="67"/>
    <n v="128"/>
    <n v="1228629"/>
    <n v="18337.746268656716"/>
  </r>
  <r>
    <s v="GRUPO SERT LTDA"/>
    <x v="0"/>
    <x v="1"/>
    <n v="3"/>
    <n v="3"/>
    <x v="0"/>
    <x v="2"/>
    <x v="2"/>
    <n v="1363"/>
    <n v="4059"/>
    <n v="25117922"/>
    <n v="18428.409391049157"/>
  </r>
  <r>
    <s v="GRUPO SERT LTDA"/>
    <x v="0"/>
    <x v="1"/>
    <n v="3"/>
    <n v="3"/>
    <x v="0"/>
    <x v="2"/>
    <x v="3"/>
    <n v="163"/>
    <n v="624"/>
    <n v="4114672"/>
    <n v="25243.386503067486"/>
  </r>
  <r>
    <s v="GRUPO SERT LTDA"/>
    <x v="0"/>
    <x v="1"/>
    <n v="3"/>
    <n v="3"/>
    <x v="0"/>
    <x v="2"/>
    <x v="4"/>
    <n v="155"/>
    <n v="765"/>
    <n v="4126389"/>
    <n v="26621.864516129033"/>
  </r>
  <r>
    <s v="GRUPO SERT LTDA"/>
    <x v="0"/>
    <x v="2"/>
    <n v="4"/>
    <n v="2"/>
    <x v="0"/>
    <x v="0"/>
    <x v="0"/>
    <n v="4"/>
    <n v="4"/>
    <n v="1021778"/>
    <n v="255444.5"/>
  </r>
  <r>
    <s v="GRUPO SERT LTDA"/>
    <x v="0"/>
    <x v="2"/>
    <n v="4"/>
    <n v="3"/>
    <x v="0"/>
    <x v="1"/>
    <x v="0"/>
    <n v="1172"/>
    <n v="1172"/>
    <n v="492673"/>
    <n v="420.36945392491469"/>
  </r>
  <r>
    <s v="GRUPO SERT LTDA"/>
    <x v="0"/>
    <x v="2"/>
    <n v="4"/>
    <n v="1"/>
    <x v="1"/>
    <x v="1"/>
    <x v="0"/>
    <n v="118343"/>
    <n v="17700"/>
    <n v="68740112"/>
    <n v="580.85490481059298"/>
  </r>
  <r>
    <s v="GRUPO SERT LTDA"/>
    <x v="0"/>
    <x v="2"/>
    <n v="4"/>
    <n v="2"/>
    <x v="1"/>
    <x v="1"/>
    <x v="0"/>
    <n v="91616"/>
    <n v="13700"/>
    <n v="53113384"/>
    <n v="579.73917219699615"/>
  </r>
  <r>
    <s v="GRUPO SERT LTDA"/>
    <x v="0"/>
    <x v="2"/>
    <n v="4"/>
    <n v="3"/>
    <x v="1"/>
    <x v="1"/>
    <x v="0"/>
    <n v="90614"/>
    <n v="13500"/>
    <n v="52241836"/>
    <n v="576.53161763082971"/>
  </r>
  <r>
    <s v="GRUPO SERT LTDA"/>
    <x v="0"/>
    <x v="2"/>
    <n v="4"/>
    <n v="3"/>
    <x v="0"/>
    <x v="1"/>
    <x v="2"/>
    <n v="306"/>
    <n v="918"/>
    <n v="2097313"/>
    <n v="6853.9640522875816"/>
  </r>
  <r>
    <s v="GRUPO SERT LTDA"/>
    <x v="0"/>
    <x v="2"/>
    <n v="4"/>
    <n v="3"/>
    <x v="0"/>
    <x v="1"/>
    <x v="3"/>
    <n v="19"/>
    <n v="76"/>
    <n v="203798"/>
    <n v="10726.21052631579"/>
  </r>
  <r>
    <s v="GRUPO SERT LTDA"/>
    <x v="0"/>
    <x v="2"/>
    <n v="4"/>
    <n v="3"/>
    <x v="0"/>
    <x v="1"/>
    <x v="4"/>
    <n v="7"/>
    <n v="35"/>
    <n v="79670"/>
    <n v="11381.428571428571"/>
  </r>
  <r>
    <s v="GRUPO SERT LTDA"/>
    <x v="0"/>
    <x v="2"/>
    <n v="4"/>
    <n v="3"/>
    <x v="0"/>
    <x v="2"/>
    <x v="0"/>
    <n v="2695"/>
    <n v="2695"/>
    <n v="21916121"/>
    <n v="8132.1413729128017"/>
  </r>
  <r>
    <s v="GRUPO SERT LTDA"/>
    <x v="0"/>
    <x v="2"/>
    <n v="4"/>
    <n v="3"/>
    <x v="0"/>
    <x v="2"/>
    <x v="1"/>
    <n v="180"/>
    <n v="90"/>
    <n v="1919579"/>
    <n v="10664.327777777778"/>
  </r>
  <r>
    <s v="GRUPO SERT LTDA"/>
    <x v="0"/>
    <x v="2"/>
    <n v="4"/>
    <n v="3"/>
    <x v="0"/>
    <x v="2"/>
    <x v="2"/>
    <n v="1413"/>
    <n v="4239"/>
    <n v="25437469"/>
    <n v="18002.455060155698"/>
  </r>
  <r>
    <s v="GRUPO SERT LTDA"/>
    <x v="0"/>
    <x v="2"/>
    <n v="4"/>
    <n v="3"/>
    <x v="0"/>
    <x v="2"/>
    <x v="3"/>
    <n v="145"/>
    <n v="580"/>
    <n v="3231268"/>
    <n v="22284.606896551722"/>
  </r>
  <r>
    <s v="GRUPO SERT LTDA"/>
    <x v="0"/>
    <x v="2"/>
    <n v="4"/>
    <n v="3"/>
    <x v="0"/>
    <x v="2"/>
    <x v="4"/>
    <n v="117"/>
    <n v="585"/>
    <n v="3411032"/>
    <n v="29154.119658119656"/>
  </r>
  <r>
    <s v="GRUPO SERT LTDA"/>
    <x v="0"/>
    <x v="2"/>
    <n v="4"/>
    <n v="1"/>
    <x v="0"/>
    <x v="1"/>
    <x v="0"/>
    <n v="986"/>
    <n v="986"/>
    <n v="4305808"/>
    <n v="4366.9452332657202"/>
  </r>
  <r>
    <s v="GRUPO SERT LTDA"/>
    <x v="0"/>
    <x v="2"/>
    <n v="4"/>
    <n v="1"/>
    <x v="0"/>
    <x v="1"/>
    <x v="1"/>
    <n v="1"/>
    <n v="2"/>
    <n v="8700"/>
    <n v="8700"/>
  </r>
  <r>
    <s v="GRUPO SERT LTDA"/>
    <x v="0"/>
    <x v="2"/>
    <n v="4"/>
    <n v="1"/>
    <x v="0"/>
    <x v="1"/>
    <x v="2"/>
    <n v="61"/>
    <n v="183"/>
    <n v="69844"/>
    <n v="1144.983606557377"/>
  </r>
  <r>
    <s v="GRUPO SERT LTDA"/>
    <x v="0"/>
    <x v="2"/>
    <n v="4"/>
    <n v="1"/>
    <x v="0"/>
    <x v="1"/>
    <x v="3"/>
    <n v="9"/>
    <n v="36"/>
    <n v="168103"/>
    <n v="18678.111111111109"/>
  </r>
  <r>
    <s v="GRUPO SERT LTDA"/>
    <x v="0"/>
    <x v="2"/>
    <n v="4"/>
    <n v="1"/>
    <x v="0"/>
    <x v="1"/>
    <x v="4"/>
    <n v="10"/>
    <n v="50"/>
    <n v="191216"/>
    <n v="19121.599999999999"/>
  </r>
  <r>
    <s v="GRUPO SERT LTDA"/>
    <x v="0"/>
    <x v="2"/>
    <n v="4"/>
    <n v="1"/>
    <x v="0"/>
    <x v="2"/>
    <x v="0"/>
    <n v="2377"/>
    <n v="2377"/>
    <n v="19578392"/>
    <n v="8236.5973916701732"/>
  </r>
  <r>
    <s v="GRUPO SERT LTDA"/>
    <x v="0"/>
    <x v="2"/>
    <n v="4"/>
    <n v="1"/>
    <x v="0"/>
    <x v="2"/>
    <x v="1"/>
    <n v="81"/>
    <n v="162"/>
    <n v="1582857"/>
    <n v="19541.444444444445"/>
  </r>
  <r>
    <s v="GRUPO SERT LTDA"/>
    <x v="0"/>
    <x v="2"/>
    <n v="4"/>
    <n v="1"/>
    <x v="0"/>
    <x v="2"/>
    <x v="2"/>
    <n v="1189"/>
    <n v="3567"/>
    <n v="22667241"/>
    <n v="19064.121951219513"/>
  </r>
  <r>
    <s v="GRUPO SERT LTDA"/>
    <x v="0"/>
    <x v="2"/>
    <n v="4"/>
    <n v="1"/>
    <x v="0"/>
    <x v="2"/>
    <x v="3"/>
    <n v="139"/>
    <n v="556"/>
    <n v="3459355"/>
    <n v="24887.446043165466"/>
  </r>
  <r>
    <s v="GRUPO SERT LTDA"/>
    <x v="0"/>
    <x v="2"/>
    <n v="4"/>
    <n v="1"/>
    <x v="0"/>
    <x v="2"/>
    <x v="4"/>
    <n v="131"/>
    <n v="655"/>
    <n v="3166616"/>
    <n v="24172.641221374044"/>
  </r>
  <r>
    <s v="GRUPO SERT LTDA"/>
    <x v="0"/>
    <x v="2"/>
    <n v="4"/>
    <n v="2"/>
    <x v="0"/>
    <x v="1"/>
    <x v="0"/>
    <n v="1585"/>
    <n v="1585"/>
    <n v="7053036"/>
    <n v="4449.8649842271298"/>
  </r>
  <r>
    <s v="GRUPO SERT LTDA"/>
    <x v="0"/>
    <x v="2"/>
    <n v="4"/>
    <n v="2"/>
    <x v="0"/>
    <x v="1"/>
    <x v="2"/>
    <n v="260"/>
    <n v="780"/>
    <n v="2974029"/>
    <n v="11438.573076923078"/>
  </r>
  <r>
    <s v="GRUPO SERT LTDA"/>
    <x v="0"/>
    <x v="2"/>
    <n v="4"/>
    <n v="2"/>
    <x v="0"/>
    <x v="1"/>
    <x v="3"/>
    <n v="12"/>
    <n v="48"/>
    <n v="225555"/>
    <n v="18796.25"/>
  </r>
  <r>
    <s v="GRUPO SERT LTDA"/>
    <x v="0"/>
    <x v="2"/>
    <n v="4"/>
    <n v="2"/>
    <x v="0"/>
    <x v="1"/>
    <x v="4"/>
    <n v="7"/>
    <n v="35"/>
    <n v="166800"/>
    <n v="23828.571428571428"/>
  </r>
  <r>
    <s v="GRUPO SERT LTDA"/>
    <x v="0"/>
    <x v="2"/>
    <n v="4"/>
    <n v="2"/>
    <x v="0"/>
    <x v="2"/>
    <x v="0"/>
    <n v="2552"/>
    <n v="2552"/>
    <n v="20292651"/>
    <n v="7951.6657523510976"/>
  </r>
  <r>
    <s v="GRUPO SERT LTDA"/>
    <x v="0"/>
    <x v="2"/>
    <n v="4"/>
    <n v="2"/>
    <x v="0"/>
    <x v="2"/>
    <x v="1"/>
    <n v="79"/>
    <n v="158"/>
    <n v="1635683"/>
    <n v="20704.848101265823"/>
  </r>
  <r>
    <s v="GRUPO SERT LTDA"/>
    <x v="0"/>
    <x v="2"/>
    <n v="4"/>
    <n v="2"/>
    <x v="0"/>
    <x v="2"/>
    <x v="2"/>
    <n v="1255"/>
    <n v="3765"/>
    <n v="26441875"/>
    <n v="21069.22310756972"/>
  </r>
  <r>
    <s v="GRUPO SERT LTDA"/>
    <x v="0"/>
    <x v="2"/>
    <n v="4"/>
    <n v="2"/>
    <x v="0"/>
    <x v="2"/>
    <x v="3"/>
    <n v="175"/>
    <n v="700"/>
    <n v="4953100"/>
    <n v="28303.428571428572"/>
  </r>
  <r>
    <s v="GRUPO SERT LTDA"/>
    <x v="0"/>
    <x v="2"/>
    <n v="4"/>
    <n v="2"/>
    <x v="0"/>
    <x v="2"/>
    <x v="4"/>
    <n v="131"/>
    <n v="655"/>
    <n v="3784334"/>
    <n v="28888.045801526718"/>
  </r>
  <r>
    <s v="HECC COURRIER EXPRESS LTDA"/>
    <x v="0"/>
    <x v="0"/>
    <n v="2"/>
    <n v="3"/>
    <x v="1"/>
    <x v="2"/>
    <x v="1"/>
    <n v="33"/>
    <n v="19"/>
    <n v="741312"/>
    <n v="22464"/>
  </r>
  <r>
    <s v="HECC COURRIER EXPRESS LTDA"/>
    <x v="0"/>
    <x v="0"/>
    <n v="2"/>
    <n v="1"/>
    <x v="1"/>
    <x v="1"/>
    <x v="1"/>
    <n v="3799"/>
    <n v="2634"/>
    <n v="63390337"/>
    <n v="16686.058699657806"/>
  </r>
  <r>
    <s v="HECC COURRIER EXPRESS LTDA"/>
    <x v="0"/>
    <x v="0"/>
    <n v="2"/>
    <n v="2"/>
    <x v="1"/>
    <x v="1"/>
    <x v="1"/>
    <n v="2977"/>
    <n v="2417"/>
    <n v="49187300"/>
    <n v="16522.438696674504"/>
  </r>
  <r>
    <s v="HECC COURRIER EXPRESS LTDA"/>
    <x v="0"/>
    <x v="0"/>
    <n v="2"/>
    <n v="3"/>
    <x v="1"/>
    <x v="1"/>
    <x v="1"/>
    <n v="2518"/>
    <n v="1897"/>
    <n v="43914261"/>
    <n v="17440.135424940428"/>
  </r>
  <r>
    <s v="HECC COURRIER EXPRESS LTDA"/>
    <x v="0"/>
    <x v="0"/>
    <n v="2"/>
    <n v="1"/>
    <x v="1"/>
    <x v="2"/>
    <x v="1"/>
    <n v="54"/>
    <n v="26"/>
    <n v="1213056"/>
    <n v="22464"/>
  </r>
  <r>
    <s v="HECC COURRIER EXPRESS LTDA"/>
    <x v="0"/>
    <x v="0"/>
    <n v="2"/>
    <n v="2"/>
    <x v="1"/>
    <x v="2"/>
    <x v="1"/>
    <n v="40"/>
    <n v="31"/>
    <n v="886632"/>
    <n v="22165.8"/>
  </r>
  <r>
    <s v="HECC COURRIER EXPRESS LTDA"/>
    <x v="0"/>
    <x v="1"/>
    <n v="3"/>
    <n v="1"/>
    <x v="1"/>
    <x v="1"/>
    <x v="1"/>
    <n v="3146"/>
    <n v="2634"/>
    <n v="51265380"/>
    <n v="16295.416401780038"/>
  </r>
  <r>
    <s v="HECC COURRIER EXPRESS LTDA"/>
    <x v="0"/>
    <x v="1"/>
    <n v="3"/>
    <n v="2"/>
    <x v="1"/>
    <x v="1"/>
    <x v="1"/>
    <n v="3734"/>
    <n v="2417"/>
    <n v="61472644"/>
    <n v="16462.946973754686"/>
  </r>
  <r>
    <s v="HECC COURRIER EXPRESS LTDA"/>
    <x v="0"/>
    <x v="1"/>
    <n v="3"/>
    <n v="3"/>
    <x v="1"/>
    <x v="1"/>
    <x v="1"/>
    <n v="2801"/>
    <n v="1897"/>
    <n v="49331351"/>
    <n v="17612.049625133881"/>
  </r>
  <r>
    <s v="HECC COURRIER EXPRESS LTDA"/>
    <x v="0"/>
    <x v="1"/>
    <n v="3"/>
    <n v="1"/>
    <x v="1"/>
    <x v="2"/>
    <x v="1"/>
    <n v="44"/>
    <n v="26"/>
    <n v="976488"/>
    <n v="22192.909090909092"/>
  </r>
  <r>
    <s v="HECC COURRIER EXPRESS LTDA"/>
    <x v="0"/>
    <x v="1"/>
    <n v="3"/>
    <n v="2"/>
    <x v="1"/>
    <x v="2"/>
    <x v="1"/>
    <n v="56"/>
    <n v="31"/>
    <n v="1257984"/>
    <n v="22464"/>
  </r>
  <r>
    <s v="HECC COURRIER EXPRESS LTDA"/>
    <x v="0"/>
    <x v="1"/>
    <n v="3"/>
    <n v="3"/>
    <x v="1"/>
    <x v="2"/>
    <x v="1"/>
    <n v="105"/>
    <n v="19"/>
    <n v="2358720"/>
    <n v="22464"/>
  </r>
  <r>
    <s v="HECC COURRIER EXPRESS LTDA"/>
    <x v="0"/>
    <x v="2"/>
    <n v="4"/>
    <n v="2"/>
    <x v="1"/>
    <x v="1"/>
    <x v="1"/>
    <n v="4410"/>
    <n v="3854"/>
    <n v="69398769"/>
    <n v="15736.68231292517"/>
  </r>
  <r>
    <s v="HECC COURRIER EXPRESS LTDA"/>
    <x v="0"/>
    <x v="2"/>
    <n v="4"/>
    <n v="3"/>
    <x v="1"/>
    <x v="2"/>
    <x v="1"/>
    <n v="438"/>
    <n v="374"/>
    <n v="9839232"/>
    <n v="22464"/>
  </r>
  <r>
    <s v="HECC COURRIER EXPRESS LTDA"/>
    <x v="0"/>
    <x v="2"/>
    <n v="4"/>
    <n v="2"/>
    <x v="1"/>
    <x v="2"/>
    <x v="1"/>
    <n v="128"/>
    <n v="96"/>
    <n v="2875392"/>
    <n v="22464"/>
  </r>
  <r>
    <s v="HECC COURRIER EXPRESS LTDA"/>
    <x v="0"/>
    <x v="2"/>
    <n v="4"/>
    <n v="1"/>
    <x v="1"/>
    <x v="2"/>
    <x v="1"/>
    <n v="54"/>
    <n v="42"/>
    <n v="1213056"/>
    <n v="22464"/>
  </r>
  <r>
    <s v="HECC COURRIER EXPRESS LTDA"/>
    <x v="0"/>
    <x v="2"/>
    <n v="4"/>
    <n v="3"/>
    <x v="1"/>
    <x v="1"/>
    <x v="1"/>
    <n v="3768"/>
    <n v="2987"/>
    <n v="59230172"/>
    <n v="15719.260084925691"/>
  </r>
  <r>
    <s v="HECC COURRIER EXPRESS LTDA"/>
    <x v="0"/>
    <x v="2"/>
    <n v="4"/>
    <n v="1"/>
    <x v="1"/>
    <x v="1"/>
    <x v="1"/>
    <n v="3594"/>
    <n v="3254"/>
    <n v="57512939"/>
    <n v="16002.487200890373"/>
  </r>
  <r>
    <s v="INELMA LIMITADA"/>
    <x v="0"/>
    <x v="0"/>
    <n v="2"/>
    <n v="3"/>
    <x v="1"/>
    <x v="2"/>
    <x v="0"/>
    <n v="149384.63"/>
    <n v="8963.08"/>
    <n v="86194929"/>
    <n v="576.9999831977359"/>
  </r>
  <r>
    <s v="INELMA LIMITADA"/>
    <x v="0"/>
    <x v="0"/>
    <n v="2"/>
    <n v="1"/>
    <x v="1"/>
    <x v="2"/>
    <x v="0"/>
    <n v="83728.05"/>
    <n v="5023.68"/>
    <n v="48311086"/>
    <n v="577.00001373494308"/>
  </r>
  <r>
    <s v="INELMA LIMITADA"/>
    <x v="0"/>
    <x v="0"/>
    <n v="2"/>
    <n v="2"/>
    <x v="1"/>
    <x v="2"/>
    <x v="0"/>
    <n v="207712.03"/>
    <n v="12462.72"/>
    <n v="119849844"/>
    <n v="577.00001295062202"/>
  </r>
  <r>
    <s v="INELMA LIMITADA"/>
    <x v="0"/>
    <x v="1"/>
    <n v="3"/>
    <n v="2"/>
    <x v="1"/>
    <x v="2"/>
    <x v="0"/>
    <n v="140814.76999999999"/>
    <n v="8448.89"/>
    <n v="81250122"/>
    <n v="576.99999794055702"/>
  </r>
  <r>
    <s v="INELMA LIMITADA"/>
    <x v="0"/>
    <x v="1"/>
    <n v="3"/>
    <n v="1"/>
    <x v="1"/>
    <x v="2"/>
    <x v="0"/>
    <n v="149752.53"/>
    <n v="8985.15"/>
    <n v="86407211"/>
    <n v="577.00000794644336"/>
  </r>
  <r>
    <s v="INELMA LIMITADA"/>
    <x v="0"/>
    <x v="2"/>
    <n v="4"/>
    <n v="1"/>
    <x v="1"/>
    <x v="2"/>
    <x v="0"/>
    <n v="82278.23"/>
    <n v="4936.6899999999996"/>
    <n v="47474541"/>
    <n v="577.00002783239268"/>
  </r>
  <r>
    <s v="INTEGRA CADENA DE SERVICIOS S A S."/>
    <x v="0"/>
    <x v="0"/>
    <n v="2"/>
    <n v="1"/>
    <x v="0"/>
    <x v="1"/>
    <x v="0"/>
    <n v="4398"/>
    <n v="2199"/>
    <n v="24439100"/>
    <n v="5556.8667576170983"/>
  </r>
  <r>
    <s v="INTEGRA CADENA DE SERVICIOS S A S."/>
    <x v="0"/>
    <x v="0"/>
    <n v="2"/>
    <n v="2"/>
    <x v="0"/>
    <x v="1"/>
    <x v="0"/>
    <n v="5388"/>
    <n v="2694"/>
    <n v="28196300"/>
    <n v="5233.1662954714184"/>
  </r>
  <r>
    <s v="INTEGRA CADENA DE SERVICIOS S A S."/>
    <x v="0"/>
    <x v="0"/>
    <n v="2"/>
    <n v="3"/>
    <x v="0"/>
    <x v="1"/>
    <x v="0"/>
    <n v="5814"/>
    <n v="2907"/>
    <n v="30044900"/>
    <n v="5167.6814585483316"/>
  </r>
  <r>
    <s v="INTEGRA CADENA DE SERVICIOS S A S."/>
    <x v="0"/>
    <x v="0"/>
    <n v="2"/>
    <n v="1"/>
    <x v="0"/>
    <x v="2"/>
    <x v="0"/>
    <n v="148"/>
    <n v="74"/>
    <n v="1811000"/>
    <n v="12236.486486486487"/>
  </r>
  <r>
    <s v="INTEGRA CADENA DE SERVICIOS S A S."/>
    <x v="0"/>
    <x v="0"/>
    <n v="2"/>
    <n v="2"/>
    <x v="0"/>
    <x v="2"/>
    <x v="0"/>
    <n v="144"/>
    <n v="72"/>
    <n v="2092900"/>
    <n v="14534.027777777777"/>
  </r>
  <r>
    <s v="INTEGRA CADENA DE SERVICIOS S A S."/>
    <x v="0"/>
    <x v="0"/>
    <n v="2"/>
    <n v="3"/>
    <x v="0"/>
    <x v="2"/>
    <x v="0"/>
    <n v="150"/>
    <n v="75"/>
    <n v="2202500"/>
    <n v="14683.333333333334"/>
  </r>
  <r>
    <s v="INTEGRA CADENA DE SERVICIOS S A S."/>
    <x v="0"/>
    <x v="1"/>
    <n v="3"/>
    <n v="1"/>
    <x v="0"/>
    <x v="1"/>
    <x v="0"/>
    <n v="4569"/>
    <n v="4569"/>
    <n v="20750100"/>
    <n v="4541.4970453053184"/>
  </r>
  <r>
    <s v="INTEGRA CADENA DE SERVICIOS S A S."/>
    <x v="0"/>
    <x v="1"/>
    <n v="3"/>
    <n v="2"/>
    <x v="0"/>
    <x v="1"/>
    <x v="0"/>
    <n v="6258"/>
    <n v="6258"/>
    <n v="27663700"/>
    <n v="4420.5337168424421"/>
  </r>
  <r>
    <s v="INTEGRA CADENA DE SERVICIOS S A S."/>
    <x v="0"/>
    <x v="1"/>
    <n v="3"/>
    <n v="3"/>
    <x v="0"/>
    <x v="1"/>
    <x v="0"/>
    <n v="7171"/>
    <n v="7171"/>
    <n v="30115100"/>
    <n v="4199.5677032491985"/>
  </r>
  <r>
    <s v="INTEGRA CADENA DE SERVICIOS S A S."/>
    <x v="0"/>
    <x v="1"/>
    <n v="3"/>
    <n v="1"/>
    <x v="0"/>
    <x v="2"/>
    <x v="0"/>
    <n v="56"/>
    <n v="56"/>
    <n v="4569"/>
    <n v="81.589285714285708"/>
  </r>
  <r>
    <s v="INTEGRA CADENA DE SERVICIOS S A S."/>
    <x v="0"/>
    <x v="1"/>
    <n v="3"/>
    <n v="2"/>
    <x v="0"/>
    <x v="2"/>
    <x v="0"/>
    <n v="56"/>
    <n v="56"/>
    <n v="6258"/>
    <n v="111.75"/>
  </r>
  <r>
    <s v="INTEGRA CADENA DE SERVICIOS S A S."/>
    <x v="0"/>
    <x v="1"/>
    <n v="3"/>
    <n v="3"/>
    <x v="0"/>
    <x v="2"/>
    <x v="0"/>
    <n v="76"/>
    <n v="76"/>
    <n v="7171"/>
    <n v="94.35526315789474"/>
  </r>
  <r>
    <s v="INTEGRA CADENA DE SERVICIOS S A S."/>
    <x v="0"/>
    <x v="2"/>
    <n v="4"/>
    <n v="1"/>
    <x v="0"/>
    <x v="1"/>
    <x v="0"/>
    <n v="5288"/>
    <n v="5288"/>
    <n v="21021200"/>
    <n v="3975.264750378215"/>
  </r>
  <r>
    <s v="INTEGRA CADENA DE SERVICIOS S A S."/>
    <x v="0"/>
    <x v="2"/>
    <n v="4"/>
    <n v="2"/>
    <x v="0"/>
    <x v="1"/>
    <x v="0"/>
    <n v="1900"/>
    <n v="1900"/>
    <n v="13963200"/>
    <n v="7349.0526315789475"/>
  </r>
  <r>
    <s v="INTEGRA CADENA DE SERVICIOS S A S."/>
    <x v="0"/>
    <x v="2"/>
    <n v="4"/>
    <n v="3"/>
    <x v="0"/>
    <x v="1"/>
    <x v="0"/>
    <n v="2267"/>
    <n v="2267"/>
    <n v="11295700"/>
    <n v="4982.6643140714605"/>
  </r>
  <r>
    <s v="INTEGRA CADENA DE SERVICIOS S A S."/>
    <x v="0"/>
    <x v="2"/>
    <n v="4"/>
    <n v="1"/>
    <x v="0"/>
    <x v="2"/>
    <x v="0"/>
    <n v="153"/>
    <n v="153"/>
    <n v="2092800"/>
    <n v="13678.431372549019"/>
  </r>
  <r>
    <s v="INTEGRA CADENA DE SERVICIOS S A S."/>
    <x v="0"/>
    <x v="2"/>
    <n v="4"/>
    <n v="2"/>
    <x v="0"/>
    <x v="2"/>
    <x v="0"/>
    <n v="186"/>
    <n v="186"/>
    <n v="2408800"/>
    <n v="12950.537634408602"/>
  </r>
  <r>
    <s v="INTEGRA CADENA DE SERVICIOS S A S."/>
    <x v="0"/>
    <x v="2"/>
    <n v="4"/>
    <n v="3"/>
    <x v="0"/>
    <x v="2"/>
    <x v="0"/>
    <n v="91"/>
    <n v="91"/>
    <n v="1222100"/>
    <n v="13429.670329670329"/>
  </r>
  <r>
    <s v="INTER RAPIDISIMO S.A."/>
    <x v="0"/>
    <x v="0"/>
    <n v="2"/>
    <n v="1"/>
    <x v="1"/>
    <x v="1"/>
    <x v="0"/>
    <n v="875931"/>
    <n v="875931"/>
    <n v="442704482"/>
    <n v="505.41022295135122"/>
  </r>
  <r>
    <s v="INTER RAPIDISIMO S.A."/>
    <x v="0"/>
    <x v="0"/>
    <n v="2"/>
    <n v="2"/>
    <x v="1"/>
    <x v="1"/>
    <x v="0"/>
    <n v="901815"/>
    <n v="901815"/>
    <n v="498758628"/>
    <n v="553.06091382378872"/>
  </r>
  <r>
    <s v="INTER RAPIDISIMO S.A."/>
    <x v="0"/>
    <x v="0"/>
    <n v="2"/>
    <n v="3"/>
    <x v="1"/>
    <x v="1"/>
    <x v="0"/>
    <n v="754677"/>
    <n v="754677"/>
    <n v="425240839"/>
    <n v="563.47396170812146"/>
  </r>
  <r>
    <s v="INTER RAPIDISIMO S.A."/>
    <x v="0"/>
    <x v="0"/>
    <n v="2"/>
    <n v="1"/>
    <x v="1"/>
    <x v="2"/>
    <x v="0"/>
    <n v="1516809"/>
    <n v="1516809"/>
    <n v="873938108"/>
    <n v="576.16885712044166"/>
  </r>
  <r>
    <s v="INTER RAPIDISIMO S.A."/>
    <x v="0"/>
    <x v="0"/>
    <n v="2"/>
    <n v="2"/>
    <x v="1"/>
    <x v="2"/>
    <x v="0"/>
    <n v="1277157"/>
    <n v="1277157"/>
    <n v="730448857"/>
    <n v="571.93348742558669"/>
  </r>
  <r>
    <s v="INTER RAPIDISIMO S.A."/>
    <x v="0"/>
    <x v="0"/>
    <n v="2"/>
    <n v="3"/>
    <x v="1"/>
    <x v="2"/>
    <x v="0"/>
    <n v="1251274"/>
    <n v="1251274"/>
    <n v="718409676"/>
    <n v="574.1425746878781"/>
  </r>
  <r>
    <s v="INTER RAPIDISIMO S.A."/>
    <x v="0"/>
    <x v="0"/>
    <n v="2"/>
    <n v="3"/>
    <x v="0"/>
    <x v="0"/>
    <x v="2"/>
    <n v="2"/>
    <n v="6"/>
    <n v="15002"/>
    <n v="7501"/>
  </r>
  <r>
    <s v="INTER RAPIDISIMO S.A."/>
    <x v="0"/>
    <x v="0"/>
    <n v="2"/>
    <n v="1"/>
    <x v="0"/>
    <x v="0"/>
    <x v="3"/>
    <n v="3"/>
    <n v="12"/>
    <n v="21257"/>
    <n v="7085.666666666667"/>
  </r>
  <r>
    <s v="INTER RAPIDISIMO S.A."/>
    <x v="0"/>
    <x v="0"/>
    <n v="2"/>
    <n v="2"/>
    <x v="0"/>
    <x v="0"/>
    <x v="3"/>
    <n v="1"/>
    <n v="4"/>
    <n v="7271"/>
    <n v="7271"/>
  </r>
  <r>
    <s v="INTER RAPIDISIMO S.A."/>
    <x v="0"/>
    <x v="0"/>
    <n v="2"/>
    <n v="3"/>
    <x v="0"/>
    <x v="0"/>
    <x v="3"/>
    <n v="1"/>
    <n v="4"/>
    <n v="7501"/>
    <n v="7501"/>
  </r>
  <r>
    <s v="INTER RAPIDISIMO S.A."/>
    <x v="0"/>
    <x v="0"/>
    <n v="2"/>
    <n v="1"/>
    <x v="0"/>
    <x v="0"/>
    <x v="4"/>
    <n v="1"/>
    <n v="5"/>
    <n v="7086"/>
    <n v="7086"/>
  </r>
  <r>
    <s v="INTER RAPIDISIMO S.A."/>
    <x v="0"/>
    <x v="0"/>
    <n v="2"/>
    <n v="2"/>
    <x v="0"/>
    <x v="0"/>
    <x v="4"/>
    <n v="4"/>
    <n v="20"/>
    <n v="29084"/>
    <n v="7271"/>
  </r>
  <r>
    <s v="INTER RAPIDISIMO S.A."/>
    <x v="0"/>
    <x v="0"/>
    <n v="2"/>
    <n v="3"/>
    <x v="0"/>
    <x v="0"/>
    <x v="4"/>
    <n v="3"/>
    <n v="15"/>
    <n v="22503"/>
    <n v="7501"/>
  </r>
  <r>
    <s v="INTER RAPIDISIMO S.A."/>
    <x v="0"/>
    <x v="0"/>
    <n v="2"/>
    <n v="1"/>
    <x v="0"/>
    <x v="1"/>
    <x v="0"/>
    <n v="101513"/>
    <n v="101513"/>
    <n v="719295802"/>
    <n v="7085.7506132219514"/>
  </r>
  <r>
    <s v="INTER RAPIDISIMO S.A."/>
    <x v="0"/>
    <x v="0"/>
    <n v="2"/>
    <n v="2"/>
    <x v="0"/>
    <x v="1"/>
    <x v="0"/>
    <n v="106293"/>
    <n v="106293"/>
    <n v="772851643"/>
    <n v="7270.9552181234885"/>
  </r>
  <r>
    <s v="INTER RAPIDISIMO S.A."/>
    <x v="0"/>
    <x v="0"/>
    <n v="2"/>
    <n v="3"/>
    <x v="0"/>
    <x v="1"/>
    <x v="0"/>
    <n v="106512"/>
    <n v="106512"/>
    <n v="798940578"/>
    <n v="7500.9442879675526"/>
  </r>
  <r>
    <s v="INTER RAPIDISIMO S.A."/>
    <x v="0"/>
    <x v="0"/>
    <n v="2"/>
    <n v="1"/>
    <x v="0"/>
    <x v="1"/>
    <x v="1"/>
    <n v="1343"/>
    <n v="2686"/>
    <n v="9516163"/>
    <n v="7085.7505584512282"/>
  </r>
  <r>
    <s v="INTER RAPIDISIMO S.A."/>
    <x v="0"/>
    <x v="0"/>
    <n v="2"/>
    <n v="2"/>
    <x v="0"/>
    <x v="1"/>
    <x v="1"/>
    <n v="1488"/>
    <n v="2976"/>
    <n v="10819181"/>
    <n v="7270.9549731182797"/>
  </r>
  <r>
    <s v="INTER RAPIDISIMO S.A."/>
    <x v="0"/>
    <x v="0"/>
    <n v="2"/>
    <n v="3"/>
    <x v="0"/>
    <x v="1"/>
    <x v="1"/>
    <n v="1472"/>
    <n v="2944"/>
    <n v="11041390"/>
    <n v="7500.944293478261"/>
  </r>
  <r>
    <s v="INTER RAPIDISIMO S.A."/>
    <x v="0"/>
    <x v="0"/>
    <n v="2"/>
    <n v="1"/>
    <x v="0"/>
    <x v="1"/>
    <x v="2"/>
    <n v="628"/>
    <n v="1884"/>
    <n v="4449851"/>
    <n v="7085.75"/>
  </r>
  <r>
    <s v="INTER RAPIDISIMO S.A."/>
    <x v="0"/>
    <x v="0"/>
    <n v="2"/>
    <n v="2"/>
    <x v="0"/>
    <x v="1"/>
    <x v="2"/>
    <n v="775"/>
    <n v="2325"/>
    <n v="5634990"/>
    <n v="7270.9548387096775"/>
  </r>
  <r>
    <s v="INTER RAPIDISIMO S.A."/>
    <x v="0"/>
    <x v="0"/>
    <n v="2"/>
    <n v="3"/>
    <x v="0"/>
    <x v="1"/>
    <x v="2"/>
    <n v="666"/>
    <n v="1998"/>
    <n v="4995629"/>
    <n v="7500.9444444444443"/>
  </r>
  <r>
    <s v="INTER RAPIDISIMO S.A."/>
    <x v="0"/>
    <x v="0"/>
    <n v="2"/>
    <n v="1"/>
    <x v="0"/>
    <x v="1"/>
    <x v="3"/>
    <n v="323"/>
    <n v="1292"/>
    <n v="2288697"/>
    <n v="7085.7492260061917"/>
  </r>
  <r>
    <s v="INTER RAPIDISIMO S.A."/>
    <x v="0"/>
    <x v="0"/>
    <n v="2"/>
    <n v="2"/>
    <x v="0"/>
    <x v="1"/>
    <x v="3"/>
    <n v="331"/>
    <n v="1324"/>
    <n v="2406686"/>
    <n v="7270.9546827794566"/>
  </r>
  <r>
    <s v="INTER RAPIDISIMO S.A."/>
    <x v="0"/>
    <x v="0"/>
    <n v="2"/>
    <n v="3"/>
    <x v="0"/>
    <x v="1"/>
    <x v="3"/>
    <n v="349"/>
    <n v="1396"/>
    <n v="2617830"/>
    <n v="7500.9455587392549"/>
  </r>
  <r>
    <s v="INTER RAPIDISIMO S.A."/>
    <x v="0"/>
    <x v="0"/>
    <n v="2"/>
    <n v="1"/>
    <x v="0"/>
    <x v="1"/>
    <x v="4"/>
    <n v="288"/>
    <n v="1440"/>
    <n v="2040696"/>
    <n v="7085.75"/>
  </r>
  <r>
    <s v="INTER RAPIDISIMO S.A."/>
    <x v="0"/>
    <x v="0"/>
    <n v="2"/>
    <n v="2"/>
    <x v="0"/>
    <x v="1"/>
    <x v="4"/>
    <n v="296"/>
    <n v="1480"/>
    <n v="2152203"/>
    <n v="7270.9560810810808"/>
  </r>
  <r>
    <s v="INTER RAPIDISIMO S.A."/>
    <x v="0"/>
    <x v="0"/>
    <n v="2"/>
    <n v="3"/>
    <x v="0"/>
    <x v="1"/>
    <x v="4"/>
    <n v="273"/>
    <n v="1365"/>
    <n v="2047758"/>
    <n v="7500.9450549450548"/>
  </r>
  <r>
    <s v="INTER RAPIDISIMO S.A."/>
    <x v="0"/>
    <x v="0"/>
    <n v="2"/>
    <n v="1"/>
    <x v="0"/>
    <x v="2"/>
    <x v="0"/>
    <n v="338811"/>
    <n v="338811"/>
    <n v="2400730253"/>
    <n v="7085.7506190767126"/>
  </r>
  <r>
    <s v="INTER RAPIDISIMO S.A."/>
    <x v="0"/>
    <x v="0"/>
    <n v="2"/>
    <n v="2"/>
    <x v="0"/>
    <x v="2"/>
    <x v="0"/>
    <n v="375676"/>
    <n v="375676"/>
    <n v="2731523373"/>
    <n v="7270.9552193911777"/>
  </r>
  <r>
    <s v="INTER RAPIDISIMO S.A."/>
    <x v="0"/>
    <x v="0"/>
    <n v="2"/>
    <n v="3"/>
    <x v="0"/>
    <x v="2"/>
    <x v="0"/>
    <n v="358045"/>
    <n v="358045"/>
    <n v="2685675598"/>
    <n v="7500.9442891256685"/>
  </r>
  <r>
    <s v="INTER RAPIDISIMO S.A."/>
    <x v="0"/>
    <x v="0"/>
    <n v="2"/>
    <n v="1"/>
    <x v="0"/>
    <x v="2"/>
    <x v="1"/>
    <n v="36724"/>
    <n v="73448"/>
    <n v="260217106"/>
    <n v="7085.7506262934321"/>
  </r>
  <r>
    <s v="INTER RAPIDISIMO S.A."/>
    <x v="0"/>
    <x v="0"/>
    <n v="2"/>
    <n v="2"/>
    <x v="0"/>
    <x v="2"/>
    <x v="1"/>
    <n v="45774"/>
    <n v="91548"/>
    <n v="332820704"/>
    <n v="7270.955214750732"/>
  </r>
  <r>
    <s v="INTER RAPIDISIMO S.A."/>
    <x v="0"/>
    <x v="0"/>
    <n v="2"/>
    <n v="3"/>
    <x v="0"/>
    <x v="2"/>
    <x v="1"/>
    <n v="47499"/>
    <n v="94998"/>
    <n v="356287353"/>
    <n v="7500.9442935640755"/>
  </r>
  <r>
    <s v="INTER RAPIDISIMO S.A."/>
    <x v="0"/>
    <x v="0"/>
    <n v="2"/>
    <n v="1"/>
    <x v="0"/>
    <x v="2"/>
    <x v="2"/>
    <n v="21824"/>
    <n v="65472"/>
    <n v="154639421"/>
    <n v="7085.7505956744872"/>
  </r>
  <r>
    <s v="INTER RAPIDISIMO S.A."/>
    <x v="0"/>
    <x v="0"/>
    <n v="2"/>
    <n v="2"/>
    <x v="0"/>
    <x v="2"/>
    <x v="2"/>
    <n v="26916"/>
    <n v="80748"/>
    <n v="195705031"/>
    <n v="7270.955231089315"/>
  </r>
  <r>
    <s v="INTER RAPIDISIMO S.A."/>
    <x v="0"/>
    <x v="0"/>
    <n v="2"/>
    <n v="3"/>
    <x v="0"/>
    <x v="2"/>
    <x v="2"/>
    <n v="26418"/>
    <n v="79254"/>
    <n v="198159946"/>
    <n v="7500.9442804148684"/>
  </r>
  <r>
    <s v="INTER RAPIDISIMO S.A."/>
    <x v="0"/>
    <x v="0"/>
    <n v="2"/>
    <n v="1"/>
    <x v="0"/>
    <x v="2"/>
    <x v="3"/>
    <n v="13794"/>
    <n v="55176"/>
    <n v="97740844"/>
    <n v="7085.7506162099462"/>
  </r>
  <r>
    <s v="INTER RAPIDISIMO S.A."/>
    <x v="0"/>
    <x v="0"/>
    <n v="2"/>
    <n v="2"/>
    <x v="0"/>
    <x v="2"/>
    <x v="3"/>
    <n v="16783"/>
    <n v="67132"/>
    <n v="122028441"/>
    <n v="7270.9551927545726"/>
  </r>
  <r>
    <s v="INTER RAPIDISIMO S.A."/>
    <x v="0"/>
    <x v="0"/>
    <n v="2"/>
    <n v="3"/>
    <x v="0"/>
    <x v="2"/>
    <x v="3"/>
    <n v="16640"/>
    <n v="66560"/>
    <n v="124815713"/>
    <n v="7500.9442908653846"/>
  </r>
  <r>
    <s v="INTER RAPIDISIMO S.A."/>
    <x v="0"/>
    <x v="0"/>
    <n v="2"/>
    <n v="1"/>
    <x v="0"/>
    <x v="2"/>
    <x v="4"/>
    <n v="12728"/>
    <n v="63640"/>
    <n v="90187434"/>
    <n v="7085.7506285355121"/>
  </r>
  <r>
    <s v="INTER RAPIDISIMO S.A."/>
    <x v="0"/>
    <x v="0"/>
    <n v="2"/>
    <n v="2"/>
    <x v="0"/>
    <x v="2"/>
    <x v="4"/>
    <n v="15386"/>
    <n v="76930"/>
    <n v="111870917"/>
    <n v="7270.9552190302875"/>
  </r>
  <r>
    <s v="INTER RAPIDISIMO S.A."/>
    <x v="0"/>
    <x v="0"/>
    <n v="2"/>
    <n v="3"/>
    <x v="0"/>
    <x v="2"/>
    <x v="4"/>
    <n v="15091"/>
    <n v="75455"/>
    <n v="113196750"/>
    <n v="7500.9442714200513"/>
  </r>
  <r>
    <s v="INTER RAPIDISIMO S.A."/>
    <x v="0"/>
    <x v="0"/>
    <n v="2"/>
    <n v="1"/>
    <x v="0"/>
    <x v="0"/>
    <x v="0"/>
    <n v="48"/>
    <n v="48"/>
    <n v="340116"/>
    <n v="7085.75"/>
  </r>
  <r>
    <s v="INTER RAPIDISIMO S.A."/>
    <x v="0"/>
    <x v="0"/>
    <n v="2"/>
    <n v="2"/>
    <x v="0"/>
    <x v="0"/>
    <x v="0"/>
    <n v="44"/>
    <n v="44"/>
    <n v="319922"/>
    <n v="7270.954545454545"/>
  </r>
  <r>
    <s v="INTER RAPIDISIMO S.A."/>
    <x v="0"/>
    <x v="0"/>
    <n v="2"/>
    <n v="3"/>
    <x v="0"/>
    <x v="0"/>
    <x v="0"/>
    <n v="64"/>
    <n v="64"/>
    <n v="480060"/>
    <n v="7500.9375"/>
  </r>
  <r>
    <s v="INTER RAPIDISIMO S.A."/>
    <x v="0"/>
    <x v="0"/>
    <n v="2"/>
    <n v="1"/>
    <x v="0"/>
    <x v="0"/>
    <x v="1"/>
    <n v="7"/>
    <n v="14"/>
    <n v="49600"/>
    <n v="7085.7142857142853"/>
  </r>
  <r>
    <s v="INTER RAPIDISIMO S.A."/>
    <x v="0"/>
    <x v="0"/>
    <n v="2"/>
    <n v="2"/>
    <x v="0"/>
    <x v="0"/>
    <x v="1"/>
    <n v="9"/>
    <n v="18"/>
    <n v="65439"/>
    <n v="7271"/>
  </r>
  <r>
    <s v="INTER RAPIDISIMO S.A."/>
    <x v="0"/>
    <x v="0"/>
    <n v="2"/>
    <n v="3"/>
    <x v="0"/>
    <x v="0"/>
    <x v="1"/>
    <n v="10"/>
    <n v="20"/>
    <n v="75009"/>
    <n v="7500.9"/>
  </r>
  <r>
    <s v="INTER RAPIDISIMO S.A."/>
    <x v="0"/>
    <x v="0"/>
    <n v="2"/>
    <n v="1"/>
    <x v="0"/>
    <x v="0"/>
    <x v="2"/>
    <n v="2"/>
    <n v="6"/>
    <n v="14172"/>
    <n v="7086"/>
  </r>
  <r>
    <s v="INTER RAPIDISIMO S.A."/>
    <x v="0"/>
    <x v="0"/>
    <n v="2"/>
    <n v="2"/>
    <x v="0"/>
    <x v="0"/>
    <x v="2"/>
    <n v="3"/>
    <n v="9"/>
    <n v="21813"/>
    <n v="7271"/>
  </r>
  <r>
    <s v="INTER RAPIDISIMO S.A."/>
    <x v="0"/>
    <x v="1"/>
    <n v="3"/>
    <n v="3"/>
    <x v="1"/>
    <x v="1"/>
    <x v="0"/>
    <n v="1118562"/>
    <n v="1118562"/>
    <n v="504281781"/>
    <n v="450.83042424112386"/>
  </r>
  <r>
    <s v="INTER RAPIDISIMO S.A."/>
    <x v="0"/>
    <x v="1"/>
    <n v="3"/>
    <n v="1"/>
    <x v="1"/>
    <x v="2"/>
    <x v="0"/>
    <n v="949602"/>
    <n v="949602"/>
    <n v="494389496"/>
    <n v="520.62811156674059"/>
  </r>
  <r>
    <s v="INTER RAPIDISIMO S.A."/>
    <x v="0"/>
    <x v="1"/>
    <n v="3"/>
    <n v="2"/>
    <x v="1"/>
    <x v="2"/>
    <x v="0"/>
    <n v="937236"/>
    <n v="937236"/>
    <n v="490021985"/>
    <n v="522.83734833062329"/>
  </r>
  <r>
    <s v="INTER RAPIDISIMO S.A."/>
    <x v="0"/>
    <x v="1"/>
    <n v="3"/>
    <n v="3"/>
    <x v="1"/>
    <x v="2"/>
    <x v="0"/>
    <n v="930538"/>
    <n v="930538"/>
    <n v="485323615"/>
    <n v="521.55163464576401"/>
  </r>
  <r>
    <s v="INTER RAPIDISIMO S.A."/>
    <x v="0"/>
    <x v="1"/>
    <n v="3"/>
    <n v="1"/>
    <x v="0"/>
    <x v="1"/>
    <x v="0"/>
    <n v="82397"/>
    <n v="82397"/>
    <n v="791553105"/>
    <n v="9606.5767564353064"/>
  </r>
  <r>
    <s v="INTER RAPIDISIMO S.A."/>
    <x v="0"/>
    <x v="1"/>
    <n v="3"/>
    <n v="2"/>
    <x v="0"/>
    <x v="1"/>
    <x v="0"/>
    <n v="99517"/>
    <n v="99517"/>
    <n v="895385704"/>
    <n v="8997.314066943336"/>
  </r>
  <r>
    <s v="INTER RAPIDISIMO S.A."/>
    <x v="0"/>
    <x v="1"/>
    <n v="3"/>
    <n v="3"/>
    <x v="0"/>
    <x v="1"/>
    <x v="0"/>
    <n v="124414"/>
    <n v="124414"/>
    <n v="1025374444"/>
    <n v="8241.6323243364895"/>
  </r>
  <r>
    <s v="INTER RAPIDISIMO S.A."/>
    <x v="0"/>
    <x v="1"/>
    <n v="3"/>
    <n v="1"/>
    <x v="0"/>
    <x v="1"/>
    <x v="1"/>
    <n v="1094"/>
    <n v="2188"/>
    <n v="10509595"/>
    <n v="9606.5767824497252"/>
  </r>
  <r>
    <s v="INTER RAPIDISIMO S.A."/>
    <x v="0"/>
    <x v="1"/>
    <n v="3"/>
    <n v="2"/>
    <x v="0"/>
    <x v="1"/>
    <x v="1"/>
    <n v="1414"/>
    <n v="2828"/>
    <n v="12722202"/>
    <n v="8997.3140028288544"/>
  </r>
  <r>
    <s v="INTER RAPIDISIMO S.A."/>
    <x v="0"/>
    <x v="1"/>
    <n v="3"/>
    <n v="3"/>
    <x v="0"/>
    <x v="1"/>
    <x v="1"/>
    <n v="1567"/>
    <n v="3134"/>
    <n v="12914638"/>
    <n v="8241.6324186343336"/>
  </r>
  <r>
    <s v="INTER RAPIDISIMO S.A."/>
    <x v="0"/>
    <x v="1"/>
    <n v="3"/>
    <n v="1"/>
    <x v="0"/>
    <x v="1"/>
    <x v="2"/>
    <n v="502"/>
    <n v="1506"/>
    <n v="4822502"/>
    <n v="9606.5776892430276"/>
  </r>
  <r>
    <s v="INTER RAPIDISIMO S.A."/>
    <x v="0"/>
    <x v="1"/>
    <n v="3"/>
    <n v="2"/>
    <x v="0"/>
    <x v="1"/>
    <x v="2"/>
    <n v="630"/>
    <n v="1890"/>
    <n v="5668308"/>
    <n v="8997.3142857142866"/>
  </r>
  <r>
    <s v="INTER RAPIDISIMO S.A."/>
    <x v="0"/>
    <x v="1"/>
    <n v="3"/>
    <n v="3"/>
    <x v="0"/>
    <x v="1"/>
    <x v="2"/>
    <n v="747"/>
    <n v="2241"/>
    <n v="6156499"/>
    <n v="8241.6318607764388"/>
  </r>
  <r>
    <s v="INTER RAPIDISIMO S.A."/>
    <x v="0"/>
    <x v="1"/>
    <n v="3"/>
    <n v="1"/>
    <x v="0"/>
    <x v="1"/>
    <x v="3"/>
    <n v="287"/>
    <n v="1148"/>
    <n v="2757088"/>
    <n v="9606.5783972125428"/>
  </r>
  <r>
    <s v="INTER RAPIDISIMO S.A."/>
    <x v="0"/>
    <x v="1"/>
    <n v="3"/>
    <n v="2"/>
    <x v="0"/>
    <x v="1"/>
    <x v="3"/>
    <n v="322"/>
    <n v="1288"/>
    <n v="2897135"/>
    <n v="8997.3136645962732"/>
  </r>
  <r>
    <s v="INTER RAPIDISIMO S.A."/>
    <x v="0"/>
    <x v="1"/>
    <n v="3"/>
    <n v="3"/>
    <x v="0"/>
    <x v="1"/>
    <x v="3"/>
    <n v="352"/>
    <n v="1408"/>
    <n v="2901055"/>
    <n v="8241.6335227272721"/>
  </r>
  <r>
    <s v="INTER RAPIDISIMO S.A."/>
    <x v="0"/>
    <x v="1"/>
    <n v="3"/>
    <n v="1"/>
    <x v="0"/>
    <x v="1"/>
    <x v="4"/>
    <n v="296"/>
    <n v="1480"/>
    <n v="2843547"/>
    <n v="9606.5777027027034"/>
  </r>
  <r>
    <s v="INTER RAPIDISIMO S.A."/>
    <x v="0"/>
    <x v="1"/>
    <n v="3"/>
    <n v="2"/>
    <x v="0"/>
    <x v="1"/>
    <x v="4"/>
    <n v="319"/>
    <n v="1595"/>
    <n v="2870143"/>
    <n v="8997.3134796238246"/>
  </r>
  <r>
    <s v="INTER RAPIDISIMO S.A."/>
    <x v="0"/>
    <x v="1"/>
    <n v="3"/>
    <n v="3"/>
    <x v="0"/>
    <x v="1"/>
    <x v="4"/>
    <n v="348"/>
    <n v="1740"/>
    <n v="2868088"/>
    <n v="8241.6321839080465"/>
  </r>
  <r>
    <s v="INTER RAPIDISIMO S.A."/>
    <x v="0"/>
    <x v="1"/>
    <n v="3"/>
    <n v="1"/>
    <x v="0"/>
    <x v="2"/>
    <x v="0"/>
    <n v="300824"/>
    <n v="300824"/>
    <n v="2889888846"/>
    <n v="9606.5767558439493"/>
  </r>
  <r>
    <s v="INTER RAPIDISIMO S.A."/>
    <x v="0"/>
    <x v="1"/>
    <n v="3"/>
    <n v="2"/>
    <x v="0"/>
    <x v="2"/>
    <x v="0"/>
    <n v="333892"/>
    <n v="333892"/>
    <n v="3004131187"/>
    <n v="8997.3140626310305"/>
  </r>
  <r>
    <s v="INTER RAPIDISIMO S.A."/>
    <x v="0"/>
    <x v="1"/>
    <n v="3"/>
    <n v="3"/>
    <x v="0"/>
    <x v="2"/>
    <x v="0"/>
    <n v="372629"/>
    <n v="372629"/>
    <n v="3071071210"/>
    <n v="8241.6323206191682"/>
  </r>
  <r>
    <s v="INTER RAPIDISIMO S.A."/>
    <x v="0"/>
    <x v="1"/>
    <n v="3"/>
    <n v="1"/>
    <x v="0"/>
    <x v="2"/>
    <x v="1"/>
    <n v="31410"/>
    <n v="62820"/>
    <n v="301742576"/>
    <n v="9606.5767589939514"/>
  </r>
  <r>
    <s v="INTER RAPIDISIMO S.A."/>
    <x v="0"/>
    <x v="1"/>
    <n v="3"/>
    <n v="2"/>
    <x v="0"/>
    <x v="2"/>
    <x v="1"/>
    <n v="35619"/>
    <n v="71238"/>
    <n v="320475330"/>
    <n v="8997.3140739492974"/>
  </r>
  <r>
    <s v="INTER RAPIDISIMO S.A."/>
    <x v="0"/>
    <x v="1"/>
    <n v="3"/>
    <n v="3"/>
    <x v="0"/>
    <x v="2"/>
    <x v="1"/>
    <n v="42266"/>
    <n v="84532"/>
    <n v="348340832"/>
    <n v="8241.6323285856251"/>
  </r>
  <r>
    <s v="INTER RAPIDISIMO S.A."/>
    <x v="0"/>
    <x v="1"/>
    <n v="3"/>
    <n v="1"/>
    <x v="0"/>
    <x v="2"/>
    <x v="2"/>
    <n v="19102"/>
    <n v="57306"/>
    <n v="183504829"/>
    <n v="9606.5767458904829"/>
  </r>
  <r>
    <s v="INTER RAPIDISIMO S.A."/>
    <x v="0"/>
    <x v="1"/>
    <n v="3"/>
    <n v="2"/>
    <x v="0"/>
    <x v="2"/>
    <x v="2"/>
    <n v="22846"/>
    <n v="68538"/>
    <n v="205552637"/>
    <n v="8997.3140593539356"/>
  </r>
  <r>
    <s v="INTER RAPIDISIMO S.A."/>
    <x v="0"/>
    <x v="1"/>
    <n v="3"/>
    <n v="3"/>
    <x v="0"/>
    <x v="2"/>
    <x v="2"/>
    <n v="25962"/>
    <n v="77886"/>
    <n v="213969258"/>
    <n v="8241.6323087589553"/>
  </r>
  <r>
    <s v="INTER RAPIDISIMO S.A."/>
    <x v="0"/>
    <x v="1"/>
    <n v="3"/>
    <n v="1"/>
    <x v="0"/>
    <x v="2"/>
    <x v="3"/>
    <n v="12281"/>
    <n v="49124"/>
    <n v="117978369"/>
    <n v="9606.5767445647743"/>
  </r>
  <r>
    <s v="INTER RAPIDISIMO S.A."/>
    <x v="0"/>
    <x v="1"/>
    <n v="3"/>
    <n v="2"/>
    <x v="0"/>
    <x v="2"/>
    <x v="3"/>
    <n v="14090"/>
    <n v="56360"/>
    <n v="126772155"/>
    <n v="8997.3140525195176"/>
  </r>
  <r>
    <s v="INTER RAPIDISIMO S.A."/>
    <x v="0"/>
    <x v="1"/>
    <n v="3"/>
    <n v="3"/>
    <x v="0"/>
    <x v="2"/>
    <x v="3"/>
    <n v="16296"/>
    <n v="65184"/>
    <n v="134305640"/>
    <n v="8241.6323024054982"/>
  </r>
  <r>
    <s v="INTER RAPIDISIMO S.A."/>
    <x v="0"/>
    <x v="1"/>
    <n v="3"/>
    <n v="1"/>
    <x v="0"/>
    <x v="2"/>
    <x v="4"/>
    <n v="12461"/>
    <n v="62305"/>
    <n v="119707553"/>
    <n v="9606.5767594896079"/>
  </r>
  <r>
    <s v="INTER RAPIDISIMO S.A."/>
    <x v="0"/>
    <x v="1"/>
    <n v="3"/>
    <n v="2"/>
    <x v="0"/>
    <x v="2"/>
    <x v="4"/>
    <n v="13334"/>
    <n v="66670"/>
    <n v="119970183"/>
    <n v="8997.3138593070344"/>
  </r>
  <r>
    <s v="INTER RAPIDISIMO S.A."/>
    <x v="0"/>
    <x v="1"/>
    <n v="3"/>
    <n v="3"/>
    <x v="0"/>
    <x v="2"/>
    <x v="4"/>
    <n v="15101"/>
    <n v="75505"/>
    <n v="124456890"/>
    <n v="8241.6323422289915"/>
  </r>
  <r>
    <s v="INTER RAPIDISIMO S.A."/>
    <x v="0"/>
    <x v="1"/>
    <n v="3"/>
    <n v="1"/>
    <x v="0"/>
    <x v="0"/>
    <x v="0"/>
    <n v="16"/>
    <n v="16"/>
    <n v="153705"/>
    <n v="9606.5625"/>
  </r>
  <r>
    <s v="INTER RAPIDISIMO S.A."/>
    <x v="0"/>
    <x v="1"/>
    <n v="3"/>
    <n v="2"/>
    <x v="0"/>
    <x v="0"/>
    <x v="0"/>
    <n v="40"/>
    <n v="40"/>
    <n v="359893"/>
    <n v="8997.3250000000007"/>
  </r>
  <r>
    <s v="INTER RAPIDISIMO S.A."/>
    <x v="0"/>
    <x v="1"/>
    <n v="3"/>
    <n v="3"/>
    <x v="0"/>
    <x v="0"/>
    <x v="0"/>
    <n v="53"/>
    <n v="53"/>
    <n v="436807"/>
    <n v="8241.6415094339627"/>
  </r>
  <r>
    <s v="INTER RAPIDISIMO S.A."/>
    <x v="0"/>
    <x v="1"/>
    <n v="3"/>
    <n v="2"/>
    <x v="0"/>
    <x v="0"/>
    <x v="1"/>
    <n v="7"/>
    <n v="14"/>
    <n v="62981"/>
    <n v="8997.2857142857138"/>
  </r>
  <r>
    <s v="INTER RAPIDISIMO S.A."/>
    <x v="0"/>
    <x v="1"/>
    <n v="3"/>
    <n v="3"/>
    <x v="0"/>
    <x v="0"/>
    <x v="1"/>
    <n v="18"/>
    <n v="36"/>
    <n v="148349"/>
    <n v="8241.6111111111113"/>
  </r>
  <r>
    <s v="INTER RAPIDISIMO S.A."/>
    <x v="0"/>
    <x v="1"/>
    <n v="3"/>
    <n v="2"/>
    <x v="0"/>
    <x v="0"/>
    <x v="2"/>
    <n v="3"/>
    <n v="9"/>
    <n v="26992"/>
    <n v="8997.3333333333339"/>
  </r>
  <r>
    <s v="INTER RAPIDISIMO S.A."/>
    <x v="0"/>
    <x v="1"/>
    <n v="3"/>
    <n v="3"/>
    <x v="0"/>
    <x v="0"/>
    <x v="2"/>
    <n v="2"/>
    <n v="6"/>
    <n v="16483"/>
    <n v="8241.5"/>
  </r>
  <r>
    <s v="INTER RAPIDISIMO S.A."/>
    <x v="0"/>
    <x v="1"/>
    <n v="3"/>
    <n v="1"/>
    <x v="0"/>
    <x v="0"/>
    <x v="3"/>
    <n v="1"/>
    <n v="4"/>
    <n v="9607"/>
    <n v="9607"/>
  </r>
  <r>
    <s v="INTER RAPIDISIMO S.A."/>
    <x v="0"/>
    <x v="1"/>
    <n v="3"/>
    <n v="2"/>
    <x v="0"/>
    <x v="0"/>
    <x v="3"/>
    <n v="1"/>
    <n v="4"/>
    <n v="8997"/>
    <n v="8997"/>
  </r>
  <r>
    <s v="INTER RAPIDISIMO S.A."/>
    <x v="0"/>
    <x v="1"/>
    <n v="3"/>
    <n v="3"/>
    <x v="0"/>
    <x v="0"/>
    <x v="3"/>
    <n v="3"/>
    <n v="12"/>
    <n v="24725"/>
    <n v="8241.6666666666661"/>
  </r>
  <r>
    <s v="INTER RAPIDISIMO S.A."/>
    <x v="0"/>
    <x v="1"/>
    <n v="3"/>
    <n v="3"/>
    <x v="0"/>
    <x v="0"/>
    <x v="4"/>
    <n v="1"/>
    <n v="5"/>
    <n v="8242"/>
    <n v="8242"/>
  </r>
  <r>
    <s v="INTER RAPIDISIMO S.A."/>
    <x v="0"/>
    <x v="1"/>
    <n v="3"/>
    <n v="1"/>
    <x v="1"/>
    <x v="1"/>
    <x v="0"/>
    <n v="521545"/>
    <n v="521545"/>
    <n v="267031199"/>
    <n v="512.00030486343462"/>
  </r>
  <r>
    <s v="INTER RAPIDISIMO S.A."/>
    <x v="0"/>
    <x v="1"/>
    <n v="3"/>
    <n v="2"/>
    <x v="1"/>
    <x v="1"/>
    <x v="0"/>
    <n v="1006261"/>
    <n v="1006261"/>
    <n v="1041487694"/>
    <n v="1035.007511967571"/>
  </r>
  <r>
    <s v="INTER RAPIDISIMO S.A."/>
    <x v="0"/>
    <x v="2"/>
    <n v="4"/>
    <n v="2"/>
    <x v="0"/>
    <x v="1"/>
    <x v="1"/>
    <n v="1618"/>
    <n v="3236"/>
    <n v="12776376"/>
    <n v="7896.4004944375774"/>
  </r>
  <r>
    <s v="INTER RAPIDISIMO S.A."/>
    <x v="0"/>
    <x v="2"/>
    <n v="4"/>
    <n v="3"/>
    <x v="0"/>
    <x v="1"/>
    <x v="1"/>
    <n v="2293"/>
    <n v="4586"/>
    <n v="19013818"/>
    <n v="8292.11426079372"/>
  </r>
  <r>
    <s v="INTER RAPIDISIMO S.A."/>
    <x v="0"/>
    <x v="2"/>
    <n v="4"/>
    <n v="1"/>
    <x v="0"/>
    <x v="1"/>
    <x v="2"/>
    <n v="758"/>
    <n v="2274"/>
    <n v="6068832"/>
    <n v="8006.3746701846967"/>
  </r>
  <r>
    <s v="INTER RAPIDISIMO S.A."/>
    <x v="0"/>
    <x v="2"/>
    <n v="4"/>
    <n v="2"/>
    <x v="0"/>
    <x v="1"/>
    <x v="2"/>
    <n v="706"/>
    <n v="2118"/>
    <n v="5574859"/>
    <n v="7896.4008498583571"/>
  </r>
  <r>
    <s v="INTER RAPIDISIMO S.A."/>
    <x v="0"/>
    <x v="2"/>
    <n v="4"/>
    <n v="3"/>
    <x v="0"/>
    <x v="1"/>
    <x v="2"/>
    <n v="892"/>
    <n v="2676"/>
    <n v="7396566"/>
    <n v="8292.1143497757839"/>
  </r>
  <r>
    <s v="INTER RAPIDISIMO S.A."/>
    <x v="0"/>
    <x v="2"/>
    <n v="4"/>
    <n v="1"/>
    <x v="0"/>
    <x v="1"/>
    <x v="3"/>
    <n v="325"/>
    <n v="1300"/>
    <n v="2602071"/>
    <n v="8006.3723076923079"/>
  </r>
  <r>
    <s v="INTER RAPIDISIMO S.A."/>
    <x v="0"/>
    <x v="2"/>
    <n v="4"/>
    <n v="2"/>
    <x v="0"/>
    <x v="1"/>
    <x v="3"/>
    <n v="377"/>
    <n v="1508"/>
    <n v="2976943"/>
    <n v="7896.4005305039791"/>
  </r>
  <r>
    <s v="INTER RAPIDISIMO S.A."/>
    <x v="0"/>
    <x v="2"/>
    <n v="4"/>
    <n v="3"/>
    <x v="0"/>
    <x v="1"/>
    <x v="3"/>
    <n v="399"/>
    <n v="1596"/>
    <n v="3308554"/>
    <n v="8292.1152882205515"/>
  </r>
  <r>
    <s v="INTER RAPIDISIMO S.A."/>
    <x v="0"/>
    <x v="2"/>
    <n v="4"/>
    <n v="1"/>
    <x v="0"/>
    <x v="1"/>
    <x v="4"/>
    <n v="308"/>
    <n v="1540"/>
    <n v="2465963"/>
    <n v="8006.3733766233763"/>
  </r>
  <r>
    <s v="INTER RAPIDISIMO S.A."/>
    <x v="0"/>
    <x v="2"/>
    <n v="4"/>
    <n v="2"/>
    <x v="0"/>
    <x v="1"/>
    <x v="4"/>
    <n v="301"/>
    <n v="1505"/>
    <n v="2376816"/>
    <n v="7896.3986710963454"/>
  </r>
  <r>
    <s v="INTER RAPIDISIMO S.A."/>
    <x v="0"/>
    <x v="2"/>
    <n v="4"/>
    <n v="3"/>
    <x v="0"/>
    <x v="1"/>
    <x v="4"/>
    <n v="361"/>
    <n v="1805"/>
    <n v="2993453"/>
    <n v="8292.1135734072013"/>
  </r>
  <r>
    <s v="INTER RAPIDISIMO S.A."/>
    <x v="0"/>
    <x v="2"/>
    <n v="4"/>
    <n v="1"/>
    <x v="0"/>
    <x v="2"/>
    <x v="0"/>
    <n v="392476"/>
    <n v="392476"/>
    <n v="3142310128"/>
    <n v="8006.3752382311277"/>
  </r>
  <r>
    <s v="INTER RAPIDISIMO S.A."/>
    <x v="0"/>
    <x v="2"/>
    <n v="4"/>
    <n v="2"/>
    <x v="0"/>
    <x v="2"/>
    <x v="0"/>
    <n v="393421"/>
    <n v="393421"/>
    <n v="3106610006"/>
    <n v="7896.4010716255616"/>
  </r>
  <r>
    <s v="INTER RAPIDISIMO S.A."/>
    <x v="0"/>
    <x v="2"/>
    <n v="4"/>
    <n v="3"/>
    <x v="0"/>
    <x v="2"/>
    <x v="0"/>
    <n v="392245"/>
    <n v="392245"/>
    <n v="3252540431"/>
    <n v="8292.1144463281871"/>
  </r>
  <r>
    <s v="INTER RAPIDISIMO S.A."/>
    <x v="0"/>
    <x v="2"/>
    <n v="4"/>
    <n v="1"/>
    <x v="0"/>
    <x v="2"/>
    <x v="1"/>
    <n v="57705"/>
    <n v="115410"/>
    <n v="462007883"/>
    <n v="8006.3752361147217"/>
  </r>
  <r>
    <s v="INTER RAPIDISIMO S.A."/>
    <x v="0"/>
    <x v="2"/>
    <n v="4"/>
    <n v="2"/>
    <x v="0"/>
    <x v="2"/>
    <x v="1"/>
    <n v="56984"/>
    <n v="113968"/>
    <n v="449968518"/>
    <n v="7896.4010599466519"/>
  </r>
  <r>
    <s v="INTER RAPIDISIMO S.A."/>
    <x v="0"/>
    <x v="2"/>
    <n v="4"/>
    <n v="3"/>
    <x v="0"/>
    <x v="2"/>
    <x v="1"/>
    <n v="62349"/>
    <n v="124698"/>
    <n v="517005044"/>
    <n v="8292.1144525172822"/>
  </r>
  <r>
    <s v="INTER RAPIDISIMO S.A."/>
    <x v="0"/>
    <x v="2"/>
    <n v="4"/>
    <n v="1"/>
    <x v="0"/>
    <x v="2"/>
    <x v="2"/>
    <n v="36476"/>
    <n v="109428"/>
    <n v="292040543"/>
    <n v="8006.3752330299376"/>
  </r>
  <r>
    <s v="INTER RAPIDISIMO S.A."/>
    <x v="0"/>
    <x v="2"/>
    <n v="4"/>
    <n v="2"/>
    <x v="0"/>
    <x v="2"/>
    <x v="2"/>
    <n v="37690"/>
    <n v="113070"/>
    <n v="297615356"/>
    <n v="7896.4010612894663"/>
  </r>
  <r>
    <s v="INTER RAPIDISIMO S.A."/>
    <x v="0"/>
    <x v="2"/>
    <n v="4"/>
    <n v="3"/>
    <x v="0"/>
    <x v="2"/>
    <x v="2"/>
    <n v="44059"/>
    <n v="132177"/>
    <n v="365342270"/>
    <n v="8292.1144374588621"/>
  </r>
  <r>
    <s v="INTER RAPIDISIMO S.A."/>
    <x v="0"/>
    <x v="2"/>
    <n v="4"/>
    <n v="1"/>
    <x v="0"/>
    <x v="2"/>
    <x v="3"/>
    <n v="18065"/>
    <n v="72260"/>
    <n v="144635168"/>
    <n v="8006.375200664268"/>
  </r>
  <r>
    <s v="INTER RAPIDISIMO S.A."/>
    <x v="0"/>
    <x v="2"/>
    <n v="4"/>
    <n v="2"/>
    <x v="0"/>
    <x v="2"/>
    <x v="3"/>
    <n v="19609"/>
    <n v="78436"/>
    <n v="154840528"/>
    <n v="7896.4010403386201"/>
  </r>
  <r>
    <s v="INTER RAPIDISIMO S.A."/>
    <x v="0"/>
    <x v="2"/>
    <n v="4"/>
    <n v="3"/>
    <x v="0"/>
    <x v="2"/>
    <x v="3"/>
    <n v="22227"/>
    <n v="88908"/>
    <n v="184308828"/>
    <n v="8292.1144553920913"/>
  </r>
  <r>
    <s v="INTER RAPIDISIMO S.A."/>
    <x v="0"/>
    <x v="2"/>
    <n v="4"/>
    <n v="1"/>
    <x v="0"/>
    <x v="2"/>
    <x v="4"/>
    <n v="16362"/>
    <n v="81810"/>
    <n v="131000311"/>
    <n v="8006.3751986309744"/>
  </r>
  <r>
    <s v="INTER RAPIDISIMO S.A."/>
    <x v="0"/>
    <x v="2"/>
    <n v="4"/>
    <n v="2"/>
    <x v="0"/>
    <x v="2"/>
    <x v="4"/>
    <n v="18418"/>
    <n v="92090"/>
    <n v="145435914"/>
    <n v="7896.40102074058"/>
  </r>
  <r>
    <s v="INTER RAPIDISIMO S.A."/>
    <x v="0"/>
    <x v="2"/>
    <n v="4"/>
    <n v="3"/>
    <x v="0"/>
    <x v="2"/>
    <x v="4"/>
    <n v="19206"/>
    <n v="96030"/>
    <n v="159258350"/>
    <n v="8292.114443403103"/>
  </r>
  <r>
    <s v="INTER RAPIDISIMO S.A."/>
    <x v="0"/>
    <x v="2"/>
    <n v="4"/>
    <n v="1"/>
    <x v="0"/>
    <x v="0"/>
    <x v="0"/>
    <n v="84"/>
    <n v="84"/>
    <n v="672535"/>
    <n v="8006.3690476190477"/>
  </r>
  <r>
    <s v="INTER RAPIDISIMO S.A."/>
    <x v="0"/>
    <x v="2"/>
    <n v="4"/>
    <n v="2"/>
    <x v="0"/>
    <x v="0"/>
    <x v="0"/>
    <n v="102"/>
    <n v="102"/>
    <n v="805432"/>
    <n v="7896.3921568627447"/>
  </r>
  <r>
    <s v="INTER RAPIDISIMO S.A."/>
    <x v="0"/>
    <x v="2"/>
    <n v="4"/>
    <n v="3"/>
    <x v="0"/>
    <x v="0"/>
    <x v="0"/>
    <n v="59"/>
    <n v="59"/>
    <n v="489235"/>
    <n v="8292.1186440677975"/>
  </r>
  <r>
    <s v="INTER RAPIDISIMO S.A."/>
    <x v="0"/>
    <x v="2"/>
    <n v="4"/>
    <n v="1"/>
    <x v="0"/>
    <x v="0"/>
    <x v="1"/>
    <n v="10"/>
    <n v="20"/>
    <n v="80063"/>
    <n v="8006.3"/>
  </r>
  <r>
    <s v="INTER RAPIDISIMO S.A."/>
    <x v="0"/>
    <x v="2"/>
    <n v="4"/>
    <n v="2"/>
    <x v="0"/>
    <x v="0"/>
    <x v="1"/>
    <n v="6"/>
    <n v="12"/>
    <n v="47378"/>
    <n v="7896.333333333333"/>
  </r>
  <r>
    <s v="INTER RAPIDISIMO S.A."/>
    <x v="0"/>
    <x v="2"/>
    <n v="4"/>
    <n v="3"/>
    <x v="0"/>
    <x v="0"/>
    <x v="1"/>
    <n v="10"/>
    <n v="20"/>
    <n v="82921"/>
    <n v="8292.1"/>
  </r>
  <r>
    <s v="INTER RAPIDISIMO S.A."/>
    <x v="0"/>
    <x v="2"/>
    <n v="4"/>
    <n v="1"/>
    <x v="0"/>
    <x v="0"/>
    <x v="2"/>
    <n v="9"/>
    <n v="27"/>
    <n v="72057"/>
    <n v="8006.333333333333"/>
  </r>
  <r>
    <s v="INTER RAPIDISIMO S.A."/>
    <x v="0"/>
    <x v="2"/>
    <n v="4"/>
    <n v="2"/>
    <x v="0"/>
    <x v="0"/>
    <x v="2"/>
    <n v="5"/>
    <n v="15"/>
    <n v="39482"/>
    <n v="7896.4"/>
  </r>
  <r>
    <s v="INTER RAPIDISIMO S.A."/>
    <x v="0"/>
    <x v="2"/>
    <n v="4"/>
    <n v="3"/>
    <x v="0"/>
    <x v="0"/>
    <x v="2"/>
    <n v="3"/>
    <n v="9"/>
    <n v="24876"/>
    <n v="8292"/>
  </r>
  <r>
    <s v="INTER RAPIDISIMO S.A."/>
    <x v="0"/>
    <x v="2"/>
    <n v="4"/>
    <n v="1"/>
    <x v="0"/>
    <x v="0"/>
    <x v="3"/>
    <n v="1"/>
    <n v="4"/>
    <n v="8006"/>
    <n v="8006"/>
  </r>
  <r>
    <s v="INTER RAPIDISIMO S.A."/>
    <x v="0"/>
    <x v="2"/>
    <n v="4"/>
    <n v="2"/>
    <x v="0"/>
    <x v="0"/>
    <x v="3"/>
    <n v="3"/>
    <n v="12"/>
    <n v="23689"/>
    <n v="7896.333333333333"/>
  </r>
  <r>
    <s v="INTER RAPIDISIMO S.A."/>
    <x v="0"/>
    <x v="2"/>
    <n v="4"/>
    <n v="2"/>
    <x v="0"/>
    <x v="0"/>
    <x v="4"/>
    <n v="3"/>
    <n v="15"/>
    <n v="23689"/>
    <n v="7896.333333333333"/>
  </r>
  <r>
    <s v="INTER RAPIDISIMO S.A."/>
    <x v="0"/>
    <x v="2"/>
    <n v="4"/>
    <n v="3"/>
    <x v="0"/>
    <x v="0"/>
    <x v="4"/>
    <n v="9"/>
    <n v="45"/>
    <n v="74629"/>
    <n v="8292.1111111111113"/>
  </r>
  <r>
    <s v="INTER RAPIDISIMO S.A."/>
    <x v="0"/>
    <x v="2"/>
    <n v="4"/>
    <n v="3"/>
    <x v="1"/>
    <x v="1"/>
    <x v="0"/>
    <n v="842798"/>
    <n v="842798"/>
    <n v="480192728"/>
    <n v="569.76016554381954"/>
  </r>
  <r>
    <s v="INTER RAPIDISIMO S.A."/>
    <x v="0"/>
    <x v="2"/>
    <n v="4"/>
    <n v="1"/>
    <x v="1"/>
    <x v="2"/>
    <x v="0"/>
    <n v="1087747"/>
    <n v="1087747"/>
    <n v="526224972"/>
    <n v="483.7751535972979"/>
  </r>
  <r>
    <s v="INTER RAPIDISIMO S.A."/>
    <x v="0"/>
    <x v="2"/>
    <n v="4"/>
    <n v="2"/>
    <x v="1"/>
    <x v="2"/>
    <x v="0"/>
    <n v="896469"/>
    <n v="896469"/>
    <n v="520176196"/>
    <n v="580.250065534893"/>
  </r>
  <r>
    <s v="INTER RAPIDISIMO S.A."/>
    <x v="0"/>
    <x v="2"/>
    <n v="4"/>
    <n v="3"/>
    <x v="1"/>
    <x v="2"/>
    <x v="0"/>
    <n v="825177"/>
    <n v="825177"/>
    <n v="487620775"/>
    <n v="590.92870378112821"/>
  </r>
  <r>
    <s v="INTER RAPIDISIMO S.A."/>
    <x v="0"/>
    <x v="2"/>
    <n v="4"/>
    <n v="1"/>
    <x v="0"/>
    <x v="1"/>
    <x v="0"/>
    <n v="118935"/>
    <n v="118935"/>
    <n v="952238255"/>
    <n v="8006.3753731029556"/>
  </r>
  <r>
    <s v="INTER RAPIDISIMO S.A."/>
    <x v="0"/>
    <x v="2"/>
    <n v="4"/>
    <n v="2"/>
    <x v="0"/>
    <x v="1"/>
    <x v="0"/>
    <n v="113262"/>
    <n v="113262"/>
    <n v="894362178"/>
    <n v="7896.4010700852887"/>
  </r>
  <r>
    <s v="INTER RAPIDISIMO S.A."/>
    <x v="0"/>
    <x v="2"/>
    <n v="4"/>
    <n v="3"/>
    <x v="0"/>
    <x v="1"/>
    <x v="0"/>
    <n v="107532"/>
    <n v="107532"/>
    <n v="891667651"/>
    <n v="8292.1144496521974"/>
  </r>
  <r>
    <s v="INTER RAPIDISIMO S.A."/>
    <x v="0"/>
    <x v="2"/>
    <n v="4"/>
    <n v="1"/>
    <x v="0"/>
    <x v="1"/>
    <x v="1"/>
    <n v="1548"/>
    <n v="3096"/>
    <n v="12393868"/>
    <n v="8006.3746770025837"/>
  </r>
  <r>
    <s v="INTER RAPIDISIMO S.A."/>
    <x v="0"/>
    <x v="2"/>
    <n v="4"/>
    <n v="1"/>
    <x v="1"/>
    <x v="1"/>
    <x v="0"/>
    <n v="981541"/>
    <n v="981541"/>
    <n v="675718042"/>
    <n v="688.42569184578133"/>
  </r>
  <r>
    <s v="INTER RAPIDISIMO S.A."/>
    <x v="0"/>
    <x v="2"/>
    <n v="4"/>
    <n v="2"/>
    <x v="1"/>
    <x v="1"/>
    <x v="0"/>
    <n v="925313"/>
    <n v="925313"/>
    <n v="537675680"/>
    <n v="581.07438239817225"/>
  </r>
  <r>
    <s v="INTERPOSTAL LTDA"/>
    <x v="0"/>
    <x v="0"/>
    <n v="2"/>
    <n v="2"/>
    <x v="0"/>
    <x v="2"/>
    <x v="0"/>
    <n v="3223"/>
    <n v="645"/>
    <n v="27393579"/>
    <n v="8499.4039714551654"/>
  </r>
  <r>
    <s v="INTERPOSTAL LTDA"/>
    <x v="0"/>
    <x v="0"/>
    <n v="2"/>
    <n v="1"/>
    <x v="0"/>
    <x v="2"/>
    <x v="0"/>
    <n v="4127"/>
    <n v="826"/>
    <n v="35084622"/>
    <n v="8501.2410952265564"/>
  </r>
  <r>
    <s v="INTERPOSTAL LTDA"/>
    <x v="0"/>
    <x v="0"/>
    <n v="2"/>
    <n v="3"/>
    <x v="0"/>
    <x v="1"/>
    <x v="0"/>
    <n v="3097"/>
    <n v="620"/>
    <n v="11770900"/>
    <n v="3800.7426541814662"/>
  </r>
  <r>
    <s v="INTERPOSTAL LTDA"/>
    <x v="0"/>
    <x v="0"/>
    <n v="2"/>
    <n v="2"/>
    <x v="0"/>
    <x v="1"/>
    <x v="0"/>
    <n v="4806"/>
    <n v="961"/>
    <n v="18262386"/>
    <n v="3799.9138576779028"/>
  </r>
  <r>
    <s v="INTERPOSTAL LTDA"/>
    <x v="0"/>
    <x v="0"/>
    <n v="2"/>
    <n v="1"/>
    <x v="0"/>
    <x v="1"/>
    <x v="0"/>
    <n v="6155"/>
    <n v="1230"/>
    <n v="23389755"/>
    <n v="3800.1226645004062"/>
  </r>
  <r>
    <s v="INTERPOSTAL LTDA"/>
    <x v="0"/>
    <x v="0"/>
    <n v="2"/>
    <n v="3"/>
    <x v="0"/>
    <x v="2"/>
    <x v="0"/>
    <n v="2077"/>
    <n v="415"/>
    <n v="17656350"/>
    <n v="8500.8907077515651"/>
  </r>
  <r>
    <s v="INTERPOSTAL LTDA"/>
    <x v="0"/>
    <x v="1"/>
    <n v="3"/>
    <n v="3"/>
    <x v="0"/>
    <x v="2"/>
    <x v="0"/>
    <n v="15764"/>
    <n v="3153"/>
    <n v="39411525"/>
    <n v="2500.0967394062422"/>
  </r>
  <r>
    <s v="INTERPOSTAL LTDA"/>
    <x v="0"/>
    <x v="1"/>
    <n v="3"/>
    <n v="2"/>
    <x v="0"/>
    <x v="2"/>
    <x v="0"/>
    <n v="18331"/>
    <n v="3666"/>
    <n v="45828144"/>
    <n v="2500.03513174404"/>
  </r>
  <r>
    <s v="INTERPOSTAL LTDA"/>
    <x v="0"/>
    <x v="1"/>
    <n v="3"/>
    <n v="1"/>
    <x v="0"/>
    <x v="2"/>
    <x v="0"/>
    <n v="11815"/>
    <n v="2363"/>
    <n v="29539440"/>
    <n v="2500.1641980533223"/>
  </r>
  <r>
    <s v="INTERPOSTAL LTDA"/>
    <x v="0"/>
    <x v="1"/>
    <n v="3"/>
    <n v="3"/>
    <x v="0"/>
    <x v="1"/>
    <x v="0"/>
    <n v="7506"/>
    <n v="1501"/>
    <n v="26274350"/>
    <n v="3500.4463096189716"/>
  </r>
  <r>
    <s v="INTERPOSTAL LTDA"/>
    <x v="0"/>
    <x v="1"/>
    <n v="3"/>
    <n v="1"/>
    <x v="0"/>
    <x v="1"/>
    <x v="0"/>
    <n v="5626"/>
    <n v="1125"/>
    <n v="19692960"/>
    <n v="3500.348382509776"/>
  </r>
  <r>
    <s v="INTERPOSTAL LTDA"/>
    <x v="0"/>
    <x v="1"/>
    <n v="3"/>
    <n v="2"/>
    <x v="0"/>
    <x v="1"/>
    <x v="0"/>
    <n v="8729"/>
    <n v="1745"/>
    <n v="30552096"/>
    <n v="3500.0682781532823"/>
  </r>
  <r>
    <s v="INTERPOSTAL LTDA"/>
    <x v="0"/>
    <x v="2"/>
    <n v="4"/>
    <n v="1"/>
    <x v="0"/>
    <x v="1"/>
    <x v="0"/>
    <n v="6453"/>
    <n v="1290"/>
    <n v="25586151"/>
    <n v="3965.0009298000928"/>
  </r>
  <r>
    <s v="INTERPOSTAL LTDA"/>
    <x v="0"/>
    <x v="2"/>
    <n v="4"/>
    <n v="2"/>
    <x v="0"/>
    <x v="1"/>
    <x v="0"/>
    <n v="4966"/>
    <n v="993"/>
    <n v="17380992"/>
    <n v="3499.9983890455096"/>
  </r>
  <r>
    <s v="INTERPOSTAL LTDA"/>
    <x v="0"/>
    <x v="2"/>
    <n v="4"/>
    <n v="3"/>
    <x v="0"/>
    <x v="1"/>
    <x v="0"/>
    <n v="7508"/>
    <n v="1502"/>
    <n v="26276249"/>
    <n v="3499.7667820990941"/>
  </r>
  <r>
    <s v="INTERPOSTAL LTDA"/>
    <x v="0"/>
    <x v="2"/>
    <n v="4"/>
    <n v="1"/>
    <x v="0"/>
    <x v="2"/>
    <x v="0"/>
    <n v="13552"/>
    <n v="2710"/>
    <n v="33879226"/>
    <n v="2499.9428866587959"/>
  </r>
  <r>
    <s v="INTERPOSTAL LTDA"/>
    <x v="0"/>
    <x v="2"/>
    <n v="4"/>
    <n v="2"/>
    <x v="0"/>
    <x v="2"/>
    <x v="0"/>
    <n v="10428"/>
    <n v="2086"/>
    <n v="26071489"/>
    <n v="2500.1427886459533"/>
  </r>
  <r>
    <s v="INTERPOSTAL LTDA"/>
    <x v="0"/>
    <x v="2"/>
    <n v="4"/>
    <n v="3"/>
    <x v="0"/>
    <x v="2"/>
    <x v="0"/>
    <n v="15766"/>
    <n v="3153"/>
    <n v="39414523"/>
    <n v="2499.969745020931"/>
  </r>
  <r>
    <s v="INTERSERVICE S A"/>
    <x v="0"/>
    <x v="0"/>
    <n v="2"/>
    <n v="2"/>
    <x v="0"/>
    <x v="1"/>
    <x v="3"/>
    <n v="13"/>
    <n v="52"/>
    <n v="111701"/>
    <n v="8592.3846153846152"/>
  </r>
  <r>
    <s v="INTERSERVICE S A"/>
    <x v="0"/>
    <x v="0"/>
    <n v="2"/>
    <n v="2"/>
    <x v="0"/>
    <x v="1"/>
    <x v="4"/>
    <n v="17"/>
    <n v="85"/>
    <n v="221112"/>
    <n v="13006.588235294117"/>
  </r>
  <r>
    <s v="INTERSERVICE S A"/>
    <x v="0"/>
    <x v="0"/>
    <n v="2"/>
    <n v="2"/>
    <x v="0"/>
    <x v="1"/>
    <x v="1"/>
    <n v="13"/>
    <n v="26"/>
    <n v="82443"/>
    <n v="6341.7692307692305"/>
  </r>
  <r>
    <s v="INTERSERVICE S A"/>
    <x v="0"/>
    <x v="0"/>
    <n v="2"/>
    <n v="2"/>
    <x v="0"/>
    <x v="1"/>
    <x v="0"/>
    <n v="1601"/>
    <n v="1601"/>
    <n v="6025586"/>
    <n v="3763.638975640225"/>
  </r>
  <r>
    <s v="INTERSERVICE S A"/>
    <x v="0"/>
    <x v="0"/>
    <n v="2"/>
    <n v="1"/>
    <x v="0"/>
    <x v="1"/>
    <x v="4"/>
    <n v="10"/>
    <n v="50"/>
    <n v="94217"/>
    <n v="9421.7000000000007"/>
  </r>
  <r>
    <s v="INTERSERVICE S A"/>
    <x v="0"/>
    <x v="0"/>
    <n v="2"/>
    <n v="1"/>
    <x v="0"/>
    <x v="1"/>
    <x v="3"/>
    <n v="7"/>
    <n v="28"/>
    <n v="57244"/>
    <n v="8177.7142857142853"/>
  </r>
  <r>
    <s v="INTERSERVICE S A"/>
    <x v="0"/>
    <x v="0"/>
    <n v="2"/>
    <n v="1"/>
    <x v="0"/>
    <x v="1"/>
    <x v="2"/>
    <n v="18"/>
    <n v="54"/>
    <n v="143500"/>
    <n v="7972.2222222222226"/>
  </r>
  <r>
    <s v="INTERSERVICE S A"/>
    <x v="0"/>
    <x v="0"/>
    <n v="2"/>
    <n v="1"/>
    <x v="0"/>
    <x v="1"/>
    <x v="1"/>
    <n v="38"/>
    <n v="76"/>
    <n v="165093"/>
    <n v="4344.5526315789475"/>
  </r>
  <r>
    <s v="INTERSERVICE S A"/>
    <x v="0"/>
    <x v="0"/>
    <n v="2"/>
    <n v="1"/>
    <x v="0"/>
    <x v="1"/>
    <x v="0"/>
    <n v="1409"/>
    <n v="1409"/>
    <n v="4331960"/>
    <n v="3074.4925479063168"/>
  </r>
  <r>
    <s v="INTERSERVICE S A"/>
    <x v="0"/>
    <x v="0"/>
    <n v="2"/>
    <n v="3"/>
    <x v="0"/>
    <x v="2"/>
    <x v="4"/>
    <n v="270"/>
    <n v="1350"/>
    <n v="2831620"/>
    <n v="10487.481481481482"/>
  </r>
  <r>
    <s v="INTERSERVICE S A"/>
    <x v="0"/>
    <x v="0"/>
    <n v="2"/>
    <n v="3"/>
    <x v="0"/>
    <x v="2"/>
    <x v="3"/>
    <n v="360"/>
    <n v="1440"/>
    <n v="3136832"/>
    <n v="8713.4222222222215"/>
  </r>
  <r>
    <s v="INTERSERVICE S A"/>
    <x v="0"/>
    <x v="0"/>
    <n v="2"/>
    <n v="3"/>
    <x v="0"/>
    <x v="2"/>
    <x v="2"/>
    <n v="964"/>
    <n v="2892"/>
    <n v="6768219"/>
    <n v="7020.9740663900411"/>
  </r>
  <r>
    <s v="INTERSERVICE S A"/>
    <x v="0"/>
    <x v="0"/>
    <n v="2"/>
    <n v="3"/>
    <x v="0"/>
    <x v="2"/>
    <x v="1"/>
    <n v="1079"/>
    <n v="2158"/>
    <n v="5983556"/>
    <n v="5545.4643188137161"/>
  </r>
  <r>
    <s v="INTERSERVICE S A"/>
    <x v="0"/>
    <x v="0"/>
    <n v="2"/>
    <n v="3"/>
    <x v="0"/>
    <x v="2"/>
    <x v="0"/>
    <n v="9452"/>
    <n v="9452"/>
    <n v="46452403"/>
    <n v="4914.5580829454084"/>
  </r>
  <r>
    <s v="INTERSERVICE S A"/>
    <x v="0"/>
    <x v="0"/>
    <n v="2"/>
    <n v="2"/>
    <x v="0"/>
    <x v="2"/>
    <x v="4"/>
    <n v="226"/>
    <n v="1130"/>
    <n v="2101402"/>
    <n v="9298.2389380530967"/>
  </r>
  <r>
    <s v="INTERSERVICE S A"/>
    <x v="0"/>
    <x v="0"/>
    <n v="2"/>
    <n v="2"/>
    <x v="0"/>
    <x v="2"/>
    <x v="3"/>
    <n v="360"/>
    <n v="1440"/>
    <n v="2923400"/>
    <n v="8120.5555555555557"/>
  </r>
  <r>
    <s v="INTERSERVICE S A"/>
    <x v="0"/>
    <x v="0"/>
    <n v="2"/>
    <n v="2"/>
    <x v="0"/>
    <x v="2"/>
    <x v="2"/>
    <n v="955"/>
    <n v="2865"/>
    <n v="6850170"/>
    <n v="7172.952879581152"/>
  </r>
  <r>
    <s v="INTERSERVICE S A"/>
    <x v="0"/>
    <x v="0"/>
    <n v="2"/>
    <n v="2"/>
    <x v="0"/>
    <x v="2"/>
    <x v="1"/>
    <n v="1099"/>
    <n v="2198"/>
    <n v="5766786"/>
    <n v="5247.3030027297546"/>
  </r>
  <r>
    <s v="INTERSERVICE S A"/>
    <x v="0"/>
    <x v="0"/>
    <n v="2"/>
    <n v="2"/>
    <x v="0"/>
    <x v="2"/>
    <x v="0"/>
    <n v="7532"/>
    <n v="7532"/>
    <n v="43573800"/>
    <n v="5785.1566648964417"/>
  </r>
  <r>
    <s v="INTERSERVICE S A"/>
    <x v="0"/>
    <x v="0"/>
    <n v="2"/>
    <n v="1"/>
    <x v="0"/>
    <x v="2"/>
    <x v="4"/>
    <n v="222"/>
    <n v="1110"/>
    <n v="2605261"/>
    <n v="11735.409909909909"/>
  </r>
  <r>
    <s v="INTERSERVICE S A"/>
    <x v="0"/>
    <x v="0"/>
    <n v="2"/>
    <n v="1"/>
    <x v="0"/>
    <x v="2"/>
    <x v="3"/>
    <n v="289"/>
    <n v="1156"/>
    <n v="2651946"/>
    <n v="9176.2837370242214"/>
  </r>
  <r>
    <s v="INTERSERVICE S A"/>
    <x v="0"/>
    <x v="0"/>
    <n v="2"/>
    <n v="1"/>
    <x v="0"/>
    <x v="2"/>
    <x v="2"/>
    <n v="997"/>
    <n v="2991"/>
    <n v="7830832"/>
    <n v="7854.3951855566702"/>
  </r>
  <r>
    <s v="INTERSERVICE S A"/>
    <x v="0"/>
    <x v="0"/>
    <n v="2"/>
    <n v="1"/>
    <x v="0"/>
    <x v="2"/>
    <x v="1"/>
    <n v="1578"/>
    <n v="3156"/>
    <n v="9402536"/>
    <n v="5958.5145754119139"/>
  </r>
  <r>
    <s v="INTERSERVICE S A"/>
    <x v="0"/>
    <x v="0"/>
    <n v="2"/>
    <n v="1"/>
    <x v="0"/>
    <x v="2"/>
    <x v="0"/>
    <n v="8776"/>
    <n v="8776"/>
    <n v="41858413"/>
    <n v="4769.6459662716497"/>
  </r>
  <r>
    <s v="INTERSERVICE S A"/>
    <x v="0"/>
    <x v="0"/>
    <n v="2"/>
    <n v="3"/>
    <x v="0"/>
    <x v="1"/>
    <x v="4"/>
    <n v="12"/>
    <n v="60"/>
    <n v="157905"/>
    <n v="13158.75"/>
  </r>
  <r>
    <s v="INTERSERVICE S A"/>
    <x v="0"/>
    <x v="0"/>
    <n v="2"/>
    <n v="3"/>
    <x v="0"/>
    <x v="1"/>
    <x v="3"/>
    <n v="12"/>
    <n v="48"/>
    <n v="121442"/>
    <n v="10120.166666666666"/>
  </r>
  <r>
    <s v="INTERSERVICE S A"/>
    <x v="0"/>
    <x v="0"/>
    <n v="2"/>
    <n v="3"/>
    <x v="0"/>
    <x v="1"/>
    <x v="2"/>
    <n v="9"/>
    <n v="27"/>
    <n v="179979"/>
    <n v="19997.666666666668"/>
  </r>
  <r>
    <s v="INTERSERVICE S A"/>
    <x v="0"/>
    <x v="0"/>
    <n v="2"/>
    <n v="3"/>
    <x v="0"/>
    <x v="1"/>
    <x v="1"/>
    <n v="49"/>
    <n v="98"/>
    <n v="315828"/>
    <n v="6445.4693877551017"/>
  </r>
  <r>
    <s v="INTERSERVICE S A"/>
    <x v="0"/>
    <x v="0"/>
    <n v="2"/>
    <n v="3"/>
    <x v="0"/>
    <x v="1"/>
    <x v="0"/>
    <n v="1024"/>
    <n v="1024"/>
    <n v="3007336"/>
    <n v="2936.8515625"/>
  </r>
  <r>
    <s v="INTERSERVICE S A"/>
    <x v="0"/>
    <x v="0"/>
    <n v="2"/>
    <n v="2"/>
    <x v="0"/>
    <x v="1"/>
    <x v="2"/>
    <n v="43"/>
    <n v="129"/>
    <n v="265488"/>
    <n v="6174.1395348837214"/>
  </r>
  <r>
    <s v="INTERSERVICE S A"/>
    <x v="0"/>
    <x v="1"/>
    <n v="3"/>
    <n v="1"/>
    <x v="0"/>
    <x v="1"/>
    <x v="4"/>
    <n v="10"/>
    <n v="50"/>
    <n v="136403"/>
    <n v="13640.3"/>
  </r>
  <r>
    <s v="INTERSERVICE S A"/>
    <x v="0"/>
    <x v="1"/>
    <n v="3"/>
    <n v="1"/>
    <x v="0"/>
    <x v="1"/>
    <x v="3"/>
    <n v="5049"/>
    <n v="20196"/>
    <n v="49457813"/>
    <n v="9795.5660526837"/>
  </r>
  <r>
    <s v="INTERSERVICE S A"/>
    <x v="0"/>
    <x v="1"/>
    <n v="3"/>
    <n v="1"/>
    <x v="0"/>
    <x v="1"/>
    <x v="2"/>
    <n v="2777"/>
    <n v="8331"/>
    <n v="19453586"/>
    <n v="7005.2524306805908"/>
  </r>
  <r>
    <s v="INTERSERVICE S A"/>
    <x v="0"/>
    <x v="1"/>
    <n v="3"/>
    <n v="1"/>
    <x v="0"/>
    <x v="1"/>
    <x v="1"/>
    <n v="51"/>
    <n v="102"/>
    <n v="437360"/>
    <n v="8575.6862745098042"/>
  </r>
  <r>
    <s v="INTERSERVICE S A"/>
    <x v="0"/>
    <x v="1"/>
    <n v="3"/>
    <n v="1"/>
    <x v="0"/>
    <x v="1"/>
    <x v="0"/>
    <n v="728"/>
    <n v="728"/>
    <n v="1738020"/>
    <n v="2387.3901098901097"/>
  </r>
  <r>
    <s v="INTERSERVICE S A"/>
    <x v="0"/>
    <x v="1"/>
    <n v="3"/>
    <n v="3"/>
    <x v="0"/>
    <x v="2"/>
    <x v="4"/>
    <n v="117"/>
    <n v="585"/>
    <n v="1643378"/>
    <n v="14045.965811965812"/>
  </r>
  <r>
    <s v="INTERSERVICE S A"/>
    <x v="0"/>
    <x v="1"/>
    <n v="3"/>
    <n v="3"/>
    <x v="0"/>
    <x v="2"/>
    <x v="3"/>
    <n v="159"/>
    <n v="636"/>
    <n v="1496623"/>
    <n v="9412.7232704402522"/>
  </r>
  <r>
    <s v="INTERSERVICE S A"/>
    <x v="0"/>
    <x v="1"/>
    <n v="3"/>
    <n v="3"/>
    <x v="0"/>
    <x v="2"/>
    <x v="2"/>
    <n v="256"/>
    <n v="768"/>
    <n v="1841601"/>
    <n v="7193.75390625"/>
  </r>
  <r>
    <s v="INTERSERVICE S A"/>
    <x v="0"/>
    <x v="1"/>
    <n v="3"/>
    <n v="3"/>
    <x v="0"/>
    <x v="2"/>
    <x v="1"/>
    <n v="627"/>
    <n v="1254"/>
    <n v="4169464"/>
    <n v="6649.8628389154701"/>
  </r>
  <r>
    <s v="INTERSERVICE S A"/>
    <x v="0"/>
    <x v="1"/>
    <n v="3"/>
    <n v="3"/>
    <x v="0"/>
    <x v="2"/>
    <x v="0"/>
    <n v="7828"/>
    <n v="7828"/>
    <n v="36560339"/>
    <n v="4670.4572049054677"/>
  </r>
  <r>
    <s v="INTERSERVICE S A"/>
    <x v="0"/>
    <x v="1"/>
    <n v="3"/>
    <n v="2"/>
    <x v="0"/>
    <x v="2"/>
    <x v="4"/>
    <n v="218"/>
    <n v="1090"/>
    <n v="2825267"/>
    <n v="12959.940366972478"/>
  </r>
  <r>
    <s v="INTERSERVICE S A"/>
    <x v="0"/>
    <x v="1"/>
    <n v="3"/>
    <n v="2"/>
    <x v="0"/>
    <x v="2"/>
    <x v="3"/>
    <n v="228"/>
    <n v="912"/>
    <n v="2146154"/>
    <n v="9412.9561403508778"/>
  </r>
  <r>
    <s v="INTERSERVICE S A"/>
    <x v="0"/>
    <x v="1"/>
    <n v="3"/>
    <n v="2"/>
    <x v="0"/>
    <x v="2"/>
    <x v="2"/>
    <n v="839"/>
    <n v="2517"/>
    <n v="6790060"/>
    <n v="8093.0393325387367"/>
  </r>
  <r>
    <s v="INTERSERVICE S A"/>
    <x v="0"/>
    <x v="1"/>
    <n v="3"/>
    <n v="2"/>
    <x v="0"/>
    <x v="2"/>
    <x v="1"/>
    <n v="767"/>
    <n v="1534"/>
    <n v="5539276"/>
    <n v="7222.0026075619298"/>
  </r>
  <r>
    <s v="INTERSERVICE S A"/>
    <x v="0"/>
    <x v="1"/>
    <n v="3"/>
    <n v="2"/>
    <x v="0"/>
    <x v="2"/>
    <x v="0"/>
    <n v="8349"/>
    <n v="8349"/>
    <n v="41913286"/>
    <n v="5020.1564259192719"/>
  </r>
  <r>
    <s v="INTERSERVICE S A"/>
    <x v="0"/>
    <x v="1"/>
    <n v="3"/>
    <n v="1"/>
    <x v="0"/>
    <x v="2"/>
    <x v="4"/>
    <n v="174"/>
    <n v="870"/>
    <n v="1796061"/>
    <n v="10322.189655172413"/>
  </r>
  <r>
    <s v="INTERSERVICE S A"/>
    <x v="0"/>
    <x v="1"/>
    <n v="3"/>
    <n v="1"/>
    <x v="0"/>
    <x v="2"/>
    <x v="3"/>
    <n v="557"/>
    <n v="2228"/>
    <n v="6840185"/>
    <n v="12280.4039497307"/>
  </r>
  <r>
    <s v="INTERSERVICE S A"/>
    <x v="0"/>
    <x v="1"/>
    <n v="3"/>
    <n v="1"/>
    <x v="0"/>
    <x v="2"/>
    <x v="2"/>
    <n v="747"/>
    <n v="2241"/>
    <n v="5322699"/>
    <n v="7125.4337349397592"/>
  </r>
  <r>
    <s v="INTERSERVICE S A"/>
    <x v="0"/>
    <x v="1"/>
    <n v="3"/>
    <n v="1"/>
    <x v="0"/>
    <x v="2"/>
    <x v="1"/>
    <n v="661"/>
    <n v="1322"/>
    <n v="3804977"/>
    <n v="5756.3948562783662"/>
  </r>
  <r>
    <s v="INTERSERVICE S A"/>
    <x v="0"/>
    <x v="1"/>
    <n v="3"/>
    <n v="1"/>
    <x v="0"/>
    <x v="2"/>
    <x v="0"/>
    <n v="5638"/>
    <n v="5638"/>
    <n v="24123068"/>
    <n v="4278.6569705569354"/>
  </r>
  <r>
    <s v="INTERSERVICE S A"/>
    <x v="0"/>
    <x v="1"/>
    <n v="3"/>
    <n v="3"/>
    <x v="0"/>
    <x v="1"/>
    <x v="4"/>
    <n v="16"/>
    <n v="80"/>
    <n v="253406"/>
    <n v="15837.875"/>
  </r>
  <r>
    <s v="INTERSERVICE S A"/>
    <x v="0"/>
    <x v="1"/>
    <n v="3"/>
    <n v="3"/>
    <x v="0"/>
    <x v="1"/>
    <x v="3"/>
    <n v="1"/>
    <n v="4"/>
    <n v="10605"/>
    <n v="10605"/>
  </r>
  <r>
    <s v="INTERSERVICE S A"/>
    <x v="0"/>
    <x v="1"/>
    <n v="3"/>
    <n v="3"/>
    <x v="0"/>
    <x v="1"/>
    <x v="2"/>
    <n v="2"/>
    <n v="6"/>
    <n v="7900"/>
    <n v="3950"/>
  </r>
  <r>
    <s v="INTERSERVICE S A"/>
    <x v="0"/>
    <x v="1"/>
    <n v="3"/>
    <n v="3"/>
    <x v="0"/>
    <x v="1"/>
    <x v="1"/>
    <n v="207"/>
    <n v="414"/>
    <n v="1890396"/>
    <n v="9132.347826086956"/>
  </r>
  <r>
    <s v="INTERSERVICE S A"/>
    <x v="0"/>
    <x v="1"/>
    <n v="3"/>
    <n v="3"/>
    <x v="0"/>
    <x v="1"/>
    <x v="0"/>
    <n v="1251"/>
    <n v="1251"/>
    <n v="3181372"/>
    <n v="2543.0631494804156"/>
  </r>
  <r>
    <s v="INTERSERVICE S A"/>
    <x v="0"/>
    <x v="1"/>
    <n v="3"/>
    <n v="2"/>
    <x v="0"/>
    <x v="1"/>
    <x v="4"/>
    <n v="6"/>
    <n v="30"/>
    <n v="77013"/>
    <n v="12835.5"/>
  </r>
  <r>
    <s v="INTERSERVICE S A"/>
    <x v="0"/>
    <x v="1"/>
    <n v="3"/>
    <n v="2"/>
    <x v="0"/>
    <x v="1"/>
    <x v="3"/>
    <n v="6"/>
    <n v="24"/>
    <n v="82968"/>
    <n v="13828"/>
  </r>
  <r>
    <s v="INTERSERVICE S A"/>
    <x v="0"/>
    <x v="1"/>
    <n v="3"/>
    <n v="2"/>
    <x v="0"/>
    <x v="1"/>
    <x v="0"/>
    <n v="877"/>
    <n v="877"/>
    <n v="2053675"/>
    <n v="2341.7046750285062"/>
  </r>
  <r>
    <s v="INTERSERVICE S A"/>
    <x v="0"/>
    <x v="1"/>
    <n v="3"/>
    <n v="2"/>
    <x v="0"/>
    <x v="1"/>
    <x v="1"/>
    <n v="95"/>
    <n v="190"/>
    <n v="850678"/>
    <n v="8954.5052631578947"/>
  </r>
  <r>
    <s v="INTERSERVICE S A"/>
    <x v="0"/>
    <x v="1"/>
    <n v="3"/>
    <n v="2"/>
    <x v="0"/>
    <x v="1"/>
    <x v="2"/>
    <n v="3"/>
    <n v="9"/>
    <n v="19754"/>
    <n v="6584.666666666667"/>
  </r>
  <r>
    <s v="INTERSERVICE S A"/>
    <x v="0"/>
    <x v="2"/>
    <n v="4"/>
    <n v="3"/>
    <x v="0"/>
    <x v="1"/>
    <x v="2"/>
    <n v="11"/>
    <n v="33"/>
    <n v="68748"/>
    <n v="6249.818181818182"/>
  </r>
  <r>
    <s v="INTERSERVICE S A"/>
    <x v="0"/>
    <x v="2"/>
    <n v="4"/>
    <n v="3"/>
    <x v="0"/>
    <x v="1"/>
    <x v="3"/>
    <n v="2"/>
    <n v="8"/>
    <n v="13832"/>
    <n v="6916"/>
  </r>
  <r>
    <s v="INTERSERVICE S A"/>
    <x v="0"/>
    <x v="2"/>
    <n v="4"/>
    <n v="3"/>
    <x v="0"/>
    <x v="1"/>
    <x v="4"/>
    <n v="27"/>
    <n v="135"/>
    <n v="451378"/>
    <n v="16717.703703703704"/>
  </r>
  <r>
    <s v="INTERSERVICE S A"/>
    <x v="0"/>
    <x v="2"/>
    <n v="4"/>
    <n v="1"/>
    <x v="0"/>
    <x v="2"/>
    <x v="0"/>
    <n v="6483"/>
    <n v="6483"/>
    <n v="28692224"/>
    <n v="4425.7633811507021"/>
  </r>
  <r>
    <s v="INTERSERVICE S A"/>
    <x v="0"/>
    <x v="2"/>
    <n v="4"/>
    <n v="1"/>
    <x v="0"/>
    <x v="2"/>
    <x v="1"/>
    <n v="341"/>
    <n v="682"/>
    <n v="2221218"/>
    <n v="6513.8357771260999"/>
  </r>
  <r>
    <s v="INTERSERVICE S A"/>
    <x v="0"/>
    <x v="2"/>
    <n v="4"/>
    <n v="1"/>
    <x v="0"/>
    <x v="2"/>
    <x v="2"/>
    <n v="169"/>
    <n v="507"/>
    <n v="1241585"/>
    <n v="7346.6568047337278"/>
  </r>
  <r>
    <s v="INTERSERVICE S A"/>
    <x v="0"/>
    <x v="2"/>
    <n v="4"/>
    <n v="1"/>
    <x v="0"/>
    <x v="2"/>
    <x v="3"/>
    <n v="76"/>
    <n v="304"/>
    <n v="657809"/>
    <n v="8655.3815789473683"/>
  </r>
  <r>
    <s v="INTERSERVICE S A"/>
    <x v="0"/>
    <x v="2"/>
    <n v="4"/>
    <n v="1"/>
    <x v="0"/>
    <x v="2"/>
    <x v="4"/>
    <n v="90"/>
    <n v="450"/>
    <n v="936459"/>
    <n v="10405.1"/>
  </r>
  <r>
    <s v="INTERSERVICE S A"/>
    <x v="0"/>
    <x v="2"/>
    <n v="4"/>
    <n v="2"/>
    <x v="0"/>
    <x v="2"/>
    <x v="0"/>
    <n v="11494"/>
    <n v="11494"/>
    <n v="58234661"/>
    <n v="5066.5269705933533"/>
  </r>
  <r>
    <s v="INTERSERVICE S A"/>
    <x v="0"/>
    <x v="2"/>
    <n v="4"/>
    <n v="2"/>
    <x v="0"/>
    <x v="2"/>
    <x v="1"/>
    <n v="642"/>
    <n v="1284"/>
    <n v="4308747"/>
    <n v="6711.4439252336451"/>
  </r>
  <r>
    <s v="INTERSERVICE S A"/>
    <x v="0"/>
    <x v="2"/>
    <n v="4"/>
    <n v="2"/>
    <x v="0"/>
    <x v="2"/>
    <x v="2"/>
    <n v="391"/>
    <n v="1173"/>
    <n v="3631052"/>
    <n v="9286.5780051150887"/>
  </r>
  <r>
    <s v="INTERSERVICE S A"/>
    <x v="0"/>
    <x v="2"/>
    <n v="4"/>
    <n v="2"/>
    <x v="0"/>
    <x v="2"/>
    <x v="3"/>
    <n v="193"/>
    <n v="772"/>
    <n v="2699905"/>
    <n v="13989.145077720208"/>
  </r>
  <r>
    <s v="INTERSERVICE S A"/>
    <x v="0"/>
    <x v="2"/>
    <n v="4"/>
    <n v="2"/>
    <x v="0"/>
    <x v="2"/>
    <x v="4"/>
    <n v="183"/>
    <n v="915"/>
    <n v="2900763"/>
    <n v="15851.163934426229"/>
  </r>
  <r>
    <s v="INTERSERVICE S A"/>
    <x v="0"/>
    <x v="2"/>
    <n v="4"/>
    <n v="3"/>
    <x v="0"/>
    <x v="2"/>
    <x v="0"/>
    <n v="7358"/>
    <n v="7358"/>
    <n v="42188029"/>
    <n v="5733.6272084805651"/>
  </r>
  <r>
    <s v="INTERSERVICE S A"/>
    <x v="0"/>
    <x v="2"/>
    <n v="4"/>
    <n v="3"/>
    <x v="0"/>
    <x v="2"/>
    <x v="1"/>
    <n v="633"/>
    <n v="1266"/>
    <n v="3982237"/>
    <n v="6291.0537124802531"/>
  </r>
  <r>
    <s v="INTERSERVICE S A"/>
    <x v="0"/>
    <x v="2"/>
    <n v="4"/>
    <n v="3"/>
    <x v="0"/>
    <x v="2"/>
    <x v="2"/>
    <n v="350"/>
    <n v="1050"/>
    <n v="2910820"/>
    <n v="8316.6285714285714"/>
  </r>
  <r>
    <s v="INTERSERVICE S A"/>
    <x v="0"/>
    <x v="2"/>
    <n v="4"/>
    <n v="3"/>
    <x v="0"/>
    <x v="2"/>
    <x v="3"/>
    <n v="168"/>
    <n v="672"/>
    <n v="2139194"/>
    <n v="12733.297619047618"/>
  </r>
  <r>
    <s v="INTERSERVICE S A"/>
    <x v="0"/>
    <x v="2"/>
    <n v="4"/>
    <n v="3"/>
    <x v="0"/>
    <x v="2"/>
    <x v="4"/>
    <n v="209"/>
    <n v="1045"/>
    <n v="2612510"/>
    <n v="12500.047846889953"/>
  </r>
  <r>
    <s v="INTERSERVICE S A"/>
    <x v="0"/>
    <x v="2"/>
    <n v="4"/>
    <n v="1"/>
    <x v="0"/>
    <x v="1"/>
    <x v="0"/>
    <n v="1211"/>
    <n v="1211"/>
    <n v="2752086"/>
    <n v="2272.5730800990918"/>
  </r>
  <r>
    <s v="INTERSERVICE S A"/>
    <x v="0"/>
    <x v="2"/>
    <n v="4"/>
    <n v="1"/>
    <x v="0"/>
    <x v="1"/>
    <x v="1"/>
    <n v="84"/>
    <n v="168"/>
    <n v="794480"/>
    <n v="9458.0952380952385"/>
  </r>
  <r>
    <s v="INTERSERVICE S A"/>
    <x v="0"/>
    <x v="2"/>
    <n v="4"/>
    <n v="1"/>
    <x v="0"/>
    <x v="1"/>
    <x v="2"/>
    <n v="3"/>
    <n v="9"/>
    <n v="38156"/>
    <n v="12718.666666666666"/>
  </r>
  <r>
    <s v="INTERSERVICE S A"/>
    <x v="0"/>
    <x v="2"/>
    <n v="4"/>
    <n v="1"/>
    <x v="0"/>
    <x v="1"/>
    <x v="3"/>
    <n v="6"/>
    <n v="24"/>
    <n v="100030"/>
    <n v="16671.666666666668"/>
  </r>
  <r>
    <s v="INTERSERVICE S A"/>
    <x v="0"/>
    <x v="2"/>
    <n v="4"/>
    <n v="1"/>
    <x v="0"/>
    <x v="1"/>
    <x v="4"/>
    <n v="30"/>
    <n v="150"/>
    <n v="532926"/>
    <n v="17764.2"/>
  </r>
  <r>
    <s v="INTERSERVICE S A"/>
    <x v="0"/>
    <x v="2"/>
    <n v="4"/>
    <n v="2"/>
    <x v="0"/>
    <x v="1"/>
    <x v="0"/>
    <n v="2678"/>
    <n v="2678"/>
    <n v="7303328"/>
    <n v="2727.1575802837938"/>
  </r>
  <r>
    <s v="INTERSERVICE S A"/>
    <x v="0"/>
    <x v="2"/>
    <n v="4"/>
    <n v="2"/>
    <x v="0"/>
    <x v="1"/>
    <x v="1"/>
    <n v="23"/>
    <n v="46"/>
    <n v="176131"/>
    <n v="7657.869565217391"/>
  </r>
  <r>
    <s v="INTERSERVICE S A"/>
    <x v="0"/>
    <x v="2"/>
    <n v="4"/>
    <n v="2"/>
    <x v="0"/>
    <x v="1"/>
    <x v="2"/>
    <n v="22"/>
    <n v="66"/>
    <n v="170878"/>
    <n v="7767.181818181818"/>
  </r>
  <r>
    <s v="INTERSERVICE S A"/>
    <x v="0"/>
    <x v="2"/>
    <n v="4"/>
    <n v="2"/>
    <x v="0"/>
    <x v="1"/>
    <x v="3"/>
    <n v="5"/>
    <n v="20"/>
    <n v="29564"/>
    <n v="5912.8"/>
  </r>
  <r>
    <s v="INTERSERVICE S A"/>
    <x v="0"/>
    <x v="2"/>
    <n v="4"/>
    <n v="2"/>
    <x v="0"/>
    <x v="1"/>
    <x v="4"/>
    <n v="187"/>
    <n v="935"/>
    <n v="1648758"/>
    <n v="8816.8877005347586"/>
  </r>
  <r>
    <s v="INTERSERVICE S A"/>
    <x v="0"/>
    <x v="2"/>
    <n v="4"/>
    <n v="3"/>
    <x v="0"/>
    <x v="1"/>
    <x v="0"/>
    <n v="490"/>
    <n v="490"/>
    <n v="1344909"/>
    <n v="2744.7122448979594"/>
  </r>
  <r>
    <s v="INTERSERVICE S A"/>
    <x v="0"/>
    <x v="2"/>
    <n v="4"/>
    <n v="3"/>
    <x v="0"/>
    <x v="1"/>
    <x v="1"/>
    <n v="33"/>
    <n v="66"/>
    <n v="158239"/>
    <n v="4795.121212121212"/>
  </r>
  <r>
    <s v="INTERSERVICIOS LTDA"/>
    <x v="0"/>
    <x v="0"/>
    <n v="2"/>
    <n v="2"/>
    <x v="0"/>
    <x v="1"/>
    <x v="3"/>
    <n v="60"/>
    <n v="240"/>
    <n v="608186"/>
    <n v="10136.433333333332"/>
  </r>
  <r>
    <s v="INTERSERVICIOS LTDA"/>
    <x v="0"/>
    <x v="0"/>
    <n v="2"/>
    <n v="2"/>
    <x v="0"/>
    <x v="1"/>
    <x v="4"/>
    <n v="295"/>
    <n v="1475"/>
    <n v="2432431"/>
    <n v="8245.5288135593219"/>
  </r>
  <r>
    <s v="INTERSERVICIOS LTDA"/>
    <x v="0"/>
    <x v="0"/>
    <n v="2"/>
    <n v="3"/>
    <x v="0"/>
    <x v="1"/>
    <x v="0"/>
    <n v="1755"/>
    <n v="1755"/>
    <n v="4974549"/>
    <n v="2834.5008547008547"/>
  </r>
  <r>
    <s v="INTERSERVICIOS LTDA"/>
    <x v="0"/>
    <x v="0"/>
    <n v="2"/>
    <n v="3"/>
    <x v="0"/>
    <x v="1"/>
    <x v="1"/>
    <n v="168"/>
    <n v="336"/>
    <n v="687952"/>
    <n v="4094.9523809523807"/>
  </r>
  <r>
    <s v="INTERSERVICIOS LTDA"/>
    <x v="0"/>
    <x v="0"/>
    <n v="2"/>
    <n v="3"/>
    <x v="0"/>
    <x v="1"/>
    <x v="2"/>
    <n v="128"/>
    <n v="384"/>
    <n v="612882"/>
    <n v="4788.140625"/>
  </r>
  <r>
    <s v="INTERSERVICIOS LTDA"/>
    <x v="0"/>
    <x v="0"/>
    <n v="2"/>
    <n v="3"/>
    <x v="0"/>
    <x v="1"/>
    <x v="3"/>
    <n v="229"/>
    <n v="916"/>
    <n v="811162"/>
    <n v="3542.1921397379911"/>
  </r>
  <r>
    <s v="INTERSERVICIOS LTDA"/>
    <x v="0"/>
    <x v="0"/>
    <n v="2"/>
    <n v="3"/>
    <x v="0"/>
    <x v="1"/>
    <x v="4"/>
    <n v="46"/>
    <n v="230"/>
    <n v="479037"/>
    <n v="10413.847826086956"/>
  </r>
  <r>
    <s v="INTERSERVICIOS LTDA"/>
    <x v="0"/>
    <x v="0"/>
    <n v="2"/>
    <n v="1"/>
    <x v="0"/>
    <x v="2"/>
    <x v="0"/>
    <n v="9851"/>
    <n v="9851"/>
    <n v="54064928"/>
    <n v="5488.2679930971472"/>
  </r>
  <r>
    <s v="INTERSERVICIOS LTDA"/>
    <x v="0"/>
    <x v="0"/>
    <n v="2"/>
    <n v="1"/>
    <x v="0"/>
    <x v="2"/>
    <x v="1"/>
    <n v="664"/>
    <n v="1328"/>
    <n v="6225855"/>
    <n v="9376.2876506024095"/>
  </r>
  <r>
    <s v="INTERSERVICIOS LTDA"/>
    <x v="0"/>
    <x v="0"/>
    <n v="2"/>
    <n v="1"/>
    <x v="0"/>
    <x v="2"/>
    <x v="2"/>
    <n v="284"/>
    <n v="852"/>
    <n v="3167585"/>
    <n v="11153.468309859154"/>
  </r>
  <r>
    <s v="INTERSERVICIOS LTDA"/>
    <x v="0"/>
    <x v="0"/>
    <n v="2"/>
    <n v="1"/>
    <x v="0"/>
    <x v="2"/>
    <x v="3"/>
    <n v="211"/>
    <n v="844"/>
    <n v="2857386"/>
    <n v="13542.11374407583"/>
  </r>
  <r>
    <s v="INTERSERVICIOS LTDA"/>
    <x v="0"/>
    <x v="0"/>
    <n v="2"/>
    <n v="1"/>
    <x v="0"/>
    <x v="2"/>
    <x v="4"/>
    <n v="227"/>
    <n v="1135"/>
    <n v="3255294"/>
    <n v="14340.502202643172"/>
  </r>
  <r>
    <s v="INTERSERVICIOS LTDA"/>
    <x v="0"/>
    <x v="0"/>
    <n v="2"/>
    <n v="2"/>
    <x v="0"/>
    <x v="2"/>
    <x v="0"/>
    <n v="10459"/>
    <n v="10459"/>
    <n v="53893896"/>
    <n v="5152.8727411798454"/>
  </r>
  <r>
    <s v="INTERSERVICIOS LTDA"/>
    <x v="0"/>
    <x v="0"/>
    <n v="2"/>
    <n v="2"/>
    <x v="0"/>
    <x v="2"/>
    <x v="1"/>
    <n v="739"/>
    <n v="1478"/>
    <n v="6350437"/>
    <n v="8593.2841677943161"/>
  </r>
  <r>
    <s v="INTERSERVICIOS LTDA"/>
    <x v="0"/>
    <x v="0"/>
    <n v="2"/>
    <n v="2"/>
    <x v="0"/>
    <x v="2"/>
    <x v="2"/>
    <n v="526"/>
    <n v="1578"/>
    <n v="7052457"/>
    <n v="13407.712927756655"/>
  </r>
  <r>
    <s v="INTERSERVICIOS LTDA"/>
    <x v="0"/>
    <x v="0"/>
    <n v="2"/>
    <n v="2"/>
    <x v="0"/>
    <x v="2"/>
    <x v="3"/>
    <n v="296"/>
    <n v="1184"/>
    <n v="4163510"/>
    <n v="14065.912162162162"/>
  </r>
  <r>
    <s v="INTERSERVICIOS LTDA"/>
    <x v="0"/>
    <x v="0"/>
    <n v="2"/>
    <n v="2"/>
    <x v="0"/>
    <x v="2"/>
    <x v="4"/>
    <n v="2912"/>
    <n v="14560"/>
    <n v="24019043"/>
    <n v="8248.2977335164833"/>
  </r>
  <r>
    <s v="INTERSERVICIOS LTDA"/>
    <x v="0"/>
    <x v="0"/>
    <n v="2"/>
    <n v="3"/>
    <x v="0"/>
    <x v="2"/>
    <x v="0"/>
    <n v="6871"/>
    <n v="6871"/>
    <n v="28614678"/>
    <n v="4164.5579973802942"/>
  </r>
  <r>
    <s v="INTERSERVICIOS LTDA"/>
    <x v="0"/>
    <x v="0"/>
    <n v="2"/>
    <n v="3"/>
    <x v="0"/>
    <x v="2"/>
    <x v="1"/>
    <n v="433"/>
    <n v="866"/>
    <n v="3565413"/>
    <n v="8234.210161662817"/>
  </r>
  <r>
    <s v="INTERSERVICIOS LTDA"/>
    <x v="0"/>
    <x v="0"/>
    <n v="2"/>
    <n v="3"/>
    <x v="0"/>
    <x v="2"/>
    <x v="2"/>
    <n v="473"/>
    <n v="1419"/>
    <n v="4183540"/>
    <n v="8844.6934460887951"/>
  </r>
  <r>
    <s v="INTERSERVICIOS LTDA"/>
    <x v="0"/>
    <x v="0"/>
    <n v="2"/>
    <n v="3"/>
    <x v="0"/>
    <x v="2"/>
    <x v="3"/>
    <n v="749"/>
    <n v="2996"/>
    <n v="7131851"/>
    <n v="9521.8304405874496"/>
  </r>
  <r>
    <s v="INTERSERVICIOS LTDA"/>
    <x v="0"/>
    <x v="0"/>
    <n v="2"/>
    <n v="3"/>
    <x v="0"/>
    <x v="2"/>
    <x v="4"/>
    <n v="293"/>
    <n v="1465"/>
    <n v="3969436"/>
    <n v="13547.563139931741"/>
  </r>
  <r>
    <s v="INTERSERVICIOS LTDA"/>
    <x v="0"/>
    <x v="0"/>
    <n v="2"/>
    <n v="1"/>
    <x v="0"/>
    <x v="1"/>
    <x v="0"/>
    <n v="1236"/>
    <n v="1236"/>
    <n v="4635356"/>
    <n v="3750.2880258899677"/>
  </r>
  <r>
    <s v="INTERSERVICIOS LTDA"/>
    <x v="0"/>
    <x v="0"/>
    <n v="2"/>
    <n v="1"/>
    <x v="0"/>
    <x v="1"/>
    <x v="1"/>
    <n v="233"/>
    <n v="466"/>
    <n v="935615"/>
    <n v="4015.5150214592277"/>
  </r>
  <r>
    <s v="INTERSERVICIOS LTDA"/>
    <x v="0"/>
    <x v="0"/>
    <n v="2"/>
    <n v="1"/>
    <x v="0"/>
    <x v="1"/>
    <x v="2"/>
    <n v="122"/>
    <n v="366"/>
    <n v="622917"/>
    <n v="5105.877049180328"/>
  </r>
  <r>
    <s v="INTERSERVICIOS LTDA"/>
    <x v="0"/>
    <x v="0"/>
    <n v="2"/>
    <n v="1"/>
    <x v="0"/>
    <x v="1"/>
    <x v="3"/>
    <n v="25"/>
    <n v="100"/>
    <n v="232149"/>
    <n v="9285.9599999999991"/>
  </r>
  <r>
    <s v="INTERSERVICIOS LTDA"/>
    <x v="0"/>
    <x v="0"/>
    <n v="2"/>
    <n v="1"/>
    <x v="0"/>
    <x v="1"/>
    <x v="4"/>
    <n v="39"/>
    <n v="195"/>
    <n v="463091"/>
    <n v="11874.128205128205"/>
  </r>
  <r>
    <s v="INTERSERVICIOS LTDA"/>
    <x v="0"/>
    <x v="0"/>
    <n v="2"/>
    <n v="2"/>
    <x v="0"/>
    <x v="1"/>
    <x v="0"/>
    <n v="1798"/>
    <n v="1798"/>
    <n v="4217429"/>
    <n v="2345.6223581757508"/>
  </r>
  <r>
    <s v="INTERSERVICIOS LTDA"/>
    <x v="0"/>
    <x v="0"/>
    <n v="2"/>
    <n v="2"/>
    <x v="0"/>
    <x v="1"/>
    <x v="1"/>
    <n v="227"/>
    <n v="454"/>
    <n v="1050445"/>
    <n v="4627.5110132158588"/>
  </r>
  <r>
    <s v="INTERSERVICIOS LTDA"/>
    <x v="0"/>
    <x v="0"/>
    <n v="2"/>
    <n v="2"/>
    <x v="0"/>
    <x v="1"/>
    <x v="2"/>
    <n v="175"/>
    <n v="525"/>
    <n v="1054804"/>
    <n v="6027.4514285714286"/>
  </r>
  <r>
    <s v="INTERSERVICIOS LTDA"/>
    <x v="0"/>
    <x v="1"/>
    <n v="3"/>
    <n v="2"/>
    <x v="1"/>
    <x v="2"/>
    <x v="3"/>
    <n v="240"/>
    <n v="960"/>
    <n v="3249259"/>
    <n v="13538.579166666666"/>
  </r>
  <r>
    <s v="INTERSERVICIOS LTDA"/>
    <x v="0"/>
    <x v="1"/>
    <n v="3"/>
    <n v="2"/>
    <x v="1"/>
    <x v="2"/>
    <x v="4"/>
    <n v="3503"/>
    <n v="17515"/>
    <n v="29348049"/>
    <n v="8377.9757350842137"/>
  </r>
  <r>
    <s v="INTERSERVICIOS LTDA"/>
    <x v="0"/>
    <x v="1"/>
    <n v="3"/>
    <n v="2"/>
    <x v="1"/>
    <x v="2"/>
    <x v="1"/>
    <n v="1117"/>
    <n v="2234"/>
    <n v="7527689"/>
    <n v="6739.2023276633845"/>
  </r>
  <r>
    <s v="INTERSERVICIOS LTDA"/>
    <x v="0"/>
    <x v="1"/>
    <n v="3"/>
    <n v="2"/>
    <x v="1"/>
    <x v="2"/>
    <x v="0"/>
    <n v="9727"/>
    <n v="9727"/>
    <n v="47501770"/>
    <n v="4883.4964531715841"/>
  </r>
  <r>
    <s v="INTERSERVICIOS LTDA"/>
    <x v="0"/>
    <x v="1"/>
    <n v="3"/>
    <n v="1"/>
    <x v="1"/>
    <x v="2"/>
    <x v="4"/>
    <n v="248"/>
    <n v="1240"/>
    <n v="3531363"/>
    <n v="14239.366935483871"/>
  </r>
  <r>
    <s v="INTERSERVICIOS LTDA"/>
    <x v="0"/>
    <x v="1"/>
    <n v="3"/>
    <n v="1"/>
    <x v="1"/>
    <x v="2"/>
    <x v="3"/>
    <n v="246"/>
    <n v="984"/>
    <n v="3257318"/>
    <n v="13241.130081300813"/>
  </r>
  <r>
    <s v="INTERSERVICIOS LTDA"/>
    <x v="0"/>
    <x v="1"/>
    <n v="3"/>
    <n v="1"/>
    <x v="1"/>
    <x v="2"/>
    <x v="2"/>
    <n v="464"/>
    <n v="1392"/>
    <n v="3976922"/>
    <n v="8570.9525862068967"/>
  </r>
  <r>
    <s v="INTERSERVICIOS LTDA"/>
    <x v="0"/>
    <x v="1"/>
    <n v="3"/>
    <n v="1"/>
    <x v="1"/>
    <x v="2"/>
    <x v="1"/>
    <n v="415"/>
    <n v="830"/>
    <n v="3213434"/>
    <n v="7743.2144578313255"/>
  </r>
  <r>
    <s v="INTERSERVICIOS LTDA"/>
    <x v="0"/>
    <x v="1"/>
    <n v="3"/>
    <n v="1"/>
    <x v="1"/>
    <x v="2"/>
    <x v="0"/>
    <n v="8355"/>
    <n v="8355"/>
    <n v="41174644"/>
    <n v="4928.1441053261524"/>
  </r>
  <r>
    <s v="INTERSERVICIOS LTDA"/>
    <x v="0"/>
    <x v="1"/>
    <n v="3"/>
    <n v="3"/>
    <x v="1"/>
    <x v="1"/>
    <x v="4"/>
    <n v="91"/>
    <n v="455"/>
    <n v="862315"/>
    <n v="9475.9890109890111"/>
  </r>
  <r>
    <s v="INTERSERVICIOS LTDA"/>
    <x v="0"/>
    <x v="1"/>
    <n v="3"/>
    <n v="3"/>
    <x v="1"/>
    <x v="1"/>
    <x v="3"/>
    <n v="42"/>
    <n v="168"/>
    <n v="385315"/>
    <n v="9174.1666666666661"/>
  </r>
  <r>
    <s v="INTERSERVICIOS LTDA"/>
    <x v="0"/>
    <x v="1"/>
    <n v="3"/>
    <n v="3"/>
    <x v="1"/>
    <x v="1"/>
    <x v="2"/>
    <n v="95"/>
    <n v="285"/>
    <n v="541781"/>
    <n v="5702.9578947368418"/>
  </r>
  <r>
    <s v="INTERSERVICIOS LTDA"/>
    <x v="0"/>
    <x v="1"/>
    <n v="3"/>
    <n v="3"/>
    <x v="1"/>
    <x v="1"/>
    <x v="1"/>
    <n v="52"/>
    <n v="104"/>
    <n v="247314"/>
    <n v="4756.0384615384619"/>
  </r>
  <r>
    <s v="INTERSERVICIOS LTDA"/>
    <x v="0"/>
    <x v="1"/>
    <n v="3"/>
    <n v="3"/>
    <x v="1"/>
    <x v="1"/>
    <x v="0"/>
    <n v="2430"/>
    <n v="2430"/>
    <n v="6941606"/>
    <n v="2856.6279835390947"/>
  </r>
  <r>
    <s v="INTERSERVICIOS LTDA"/>
    <x v="0"/>
    <x v="1"/>
    <n v="3"/>
    <n v="2"/>
    <x v="1"/>
    <x v="1"/>
    <x v="4"/>
    <n v="269"/>
    <n v="1345"/>
    <n v="2239688"/>
    <n v="8325.9776951672866"/>
  </r>
  <r>
    <s v="INTERSERVICIOS LTDA"/>
    <x v="0"/>
    <x v="1"/>
    <n v="3"/>
    <n v="2"/>
    <x v="1"/>
    <x v="1"/>
    <x v="3"/>
    <n v="88"/>
    <n v="352"/>
    <n v="859498"/>
    <n v="9767.0227272727279"/>
  </r>
  <r>
    <s v="INTERSERVICIOS LTDA"/>
    <x v="0"/>
    <x v="1"/>
    <n v="3"/>
    <n v="2"/>
    <x v="1"/>
    <x v="1"/>
    <x v="2"/>
    <n v="51"/>
    <n v="153"/>
    <n v="309680"/>
    <n v="6072.1568627450979"/>
  </r>
  <r>
    <s v="INTERSERVICIOS LTDA"/>
    <x v="0"/>
    <x v="1"/>
    <n v="3"/>
    <n v="2"/>
    <x v="1"/>
    <x v="1"/>
    <x v="1"/>
    <n v="293"/>
    <n v="586"/>
    <n v="687878"/>
    <n v="2347.7064846416383"/>
  </r>
  <r>
    <s v="INTERSERVICIOS LTDA"/>
    <x v="0"/>
    <x v="1"/>
    <n v="3"/>
    <n v="2"/>
    <x v="1"/>
    <x v="1"/>
    <x v="0"/>
    <n v="1704"/>
    <n v="1704"/>
    <n v="5098512"/>
    <n v="2992.0845070422533"/>
  </r>
  <r>
    <s v="INTERSERVICIOS LTDA"/>
    <x v="0"/>
    <x v="1"/>
    <n v="3"/>
    <n v="1"/>
    <x v="1"/>
    <x v="1"/>
    <x v="4"/>
    <n v="57"/>
    <n v="285"/>
    <n v="679546"/>
    <n v="11921.859649122807"/>
  </r>
  <r>
    <s v="INTERSERVICIOS LTDA"/>
    <x v="0"/>
    <x v="1"/>
    <n v="3"/>
    <n v="1"/>
    <x v="1"/>
    <x v="1"/>
    <x v="3"/>
    <n v="51"/>
    <n v="204"/>
    <n v="512475"/>
    <n v="10048.529411764706"/>
  </r>
  <r>
    <s v="INTERSERVICIOS LTDA"/>
    <x v="0"/>
    <x v="1"/>
    <n v="3"/>
    <n v="1"/>
    <x v="1"/>
    <x v="1"/>
    <x v="2"/>
    <n v="94"/>
    <n v="282"/>
    <n v="586895"/>
    <n v="6243.5638297872338"/>
  </r>
  <r>
    <s v="INTERSERVICIOS LTDA"/>
    <x v="0"/>
    <x v="1"/>
    <n v="3"/>
    <n v="1"/>
    <x v="1"/>
    <x v="1"/>
    <x v="1"/>
    <n v="31"/>
    <n v="62"/>
    <n v="173373"/>
    <n v="5592.677419354839"/>
  </r>
  <r>
    <s v="INTERSERVICIOS LTDA"/>
    <x v="0"/>
    <x v="1"/>
    <n v="3"/>
    <n v="1"/>
    <x v="1"/>
    <x v="1"/>
    <x v="0"/>
    <n v="1938"/>
    <n v="1938"/>
    <n v="5122969"/>
    <n v="2643.4308565531474"/>
  </r>
  <r>
    <s v="INTERSERVICIOS LTDA"/>
    <x v="0"/>
    <x v="1"/>
    <n v="3"/>
    <n v="3"/>
    <x v="1"/>
    <x v="2"/>
    <x v="4"/>
    <n v="3626"/>
    <n v="18130"/>
    <n v="30435429"/>
    <n v="8393.6649200220636"/>
  </r>
  <r>
    <s v="INTERSERVICIOS LTDA"/>
    <x v="0"/>
    <x v="1"/>
    <n v="3"/>
    <n v="3"/>
    <x v="1"/>
    <x v="2"/>
    <x v="3"/>
    <n v="374"/>
    <n v="1496"/>
    <n v="5137368"/>
    <n v="13736.27807486631"/>
  </r>
  <r>
    <s v="INTERSERVICIOS LTDA"/>
    <x v="0"/>
    <x v="1"/>
    <n v="3"/>
    <n v="3"/>
    <x v="1"/>
    <x v="2"/>
    <x v="2"/>
    <n v="874"/>
    <n v="2622"/>
    <n v="10636378"/>
    <n v="12169.768878718536"/>
  </r>
  <r>
    <s v="INTERSERVICIOS LTDA"/>
    <x v="0"/>
    <x v="1"/>
    <n v="3"/>
    <n v="3"/>
    <x v="1"/>
    <x v="2"/>
    <x v="1"/>
    <n v="924"/>
    <n v="1848"/>
    <n v="10125349"/>
    <n v="10958.169913419913"/>
  </r>
  <r>
    <s v="INTERSERVICIOS LTDA"/>
    <x v="0"/>
    <x v="1"/>
    <n v="3"/>
    <n v="3"/>
    <x v="1"/>
    <x v="2"/>
    <x v="0"/>
    <n v="12412"/>
    <n v="12412"/>
    <n v="62063767"/>
    <n v="5000.3034966161777"/>
  </r>
  <r>
    <s v="INTERSERVICIOS LTDA"/>
    <x v="0"/>
    <x v="1"/>
    <n v="3"/>
    <n v="2"/>
    <x v="1"/>
    <x v="2"/>
    <x v="2"/>
    <n v="610"/>
    <n v="1830"/>
    <n v="6726036"/>
    <n v="11026.288524590163"/>
  </r>
  <r>
    <s v="INTERSERVICIOS LTDA"/>
    <x v="0"/>
    <x v="2"/>
    <n v="4"/>
    <n v="2"/>
    <x v="0"/>
    <x v="2"/>
    <x v="0"/>
    <n v="10922"/>
    <n v="10922"/>
    <n v="54113561"/>
    <n v="4954.5468778611976"/>
  </r>
  <r>
    <s v="INTERSERVICIOS LTDA"/>
    <x v="0"/>
    <x v="2"/>
    <n v="4"/>
    <n v="1"/>
    <x v="0"/>
    <x v="2"/>
    <x v="4"/>
    <n v="318"/>
    <n v="1590"/>
    <n v="4585476"/>
    <n v="14419.735849056604"/>
  </r>
  <r>
    <s v="INTERSERVICIOS LTDA"/>
    <x v="0"/>
    <x v="2"/>
    <n v="4"/>
    <n v="1"/>
    <x v="0"/>
    <x v="2"/>
    <x v="3"/>
    <n v="203"/>
    <n v="812"/>
    <n v="2730969"/>
    <n v="13453.049261083745"/>
  </r>
  <r>
    <s v="INTERSERVICIOS LTDA"/>
    <x v="0"/>
    <x v="2"/>
    <n v="4"/>
    <n v="1"/>
    <x v="0"/>
    <x v="2"/>
    <x v="2"/>
    <n v="345"/>
    <n v="1035"/>
    <n v="3389577"/>
    <n v="9824.8608695652165"/>
  </r>
  <r>
    <s v="INTERSERVICIOS LTDA"/>
    <x v="0"/>
    <x v="2"/>
    <n v="4"/>
    <n v="1"/>
    <x v="0"/>
    <x v="2"/>
    <x v="1"/>
    <n v="468"/>
    <n v="936"/>
    <n v="4178499"/>
    <n v="8928.4166666666661"/>
  </r>
  <r>
    <s v="INTERSERVICIOS LTDA"/>
    <x v="0"/>
    <x v="2"/>
    <n v="4"/>
    <n v="1"/>
    <x v="0"/>
    <x v="2"/>
    <x v="0"/>
    <n v="8183"/>
    <n v="8183"/>
    <n v="42349139"/>
    <n v="5175.2583404619336"/>
  </r>
  <r>
    <s v="INTERSERVICIOS LTDA"/>
    <x v="0"/>
    <x v="2"/>
    <n v="4"/>
    <n v="3"/>
    <x v="0"/>
    <x v="1"/>
    <x v="4"/>
    <n v="83"/>
    <n v="415"/>
    <n v="1449127"/>
    <n v="17459.361445783132"/>
  </r>
  <r>
    <s v="INTERSERVICIOS LTDA"/>
    <x v="0"/>
    <x v="2"/>
    <n v="4"/>
    <n v="3"/>
    <x v="0"/>
    <x v="1"/>
    <x v="3"/>
    <n v="67"/>
    <n v="268"/>
    <n v="683173"/>
    <n v="10196.611940298508"/>
  </r>
  <r>
    <s v="INTERSERVICIOS LTDA"/>
    <x v="0"/>
    <x v="2"/>
    <n v="4"/>
    <n v="3"/>
    <x v="0"/>
    <x v="1"/>
    <x v="2"/>
    <n v="128"/>
    <n v="384"/>
    <n v="630347"/>
    <n v="4924.5859375"/>
  </r>
  <r>
    <s v="INTERSERVICIOS LTDA"/>
    <x v="0"/>
    <x v="2"/>
    <n v="4"/>
    <n v="3"/>
    <x v="0"/>
    <x v="1"/>
    <x v="1"/>
    <n v="111"/>
    <n v="222"/>
    <n v="515420"/>
    <n v="4643.4234234234236"/>
  </r>
  <r>
    <s v="INTERSERVICIOS LTDA"/>
    <x v="0"/>
    <x v="2"/>
    <n v="4"/>
    <n v="3"/>
    <x v="0"/>
    <x v="1"/>
    <x v="0"/>
    <n v="2399"/>
    <n v="2399"/>
    <n v="10418840"/>
    <n v="4342.992913714048"/>
  </r>
  <r>
    <s v="INTERSERVICIOS LTDA"/>
    <x v="0"/>
    <x v="2"/>
    <n v="4"/>
    <n v="2"/>
    <x v="0"/>
    <x v="1"/>
    <x v="4"/>
    <n v="91"/>
    <n v="455"/>
    <n v="855560"/>
    <n v="9401.7582417582416"/>
  </r>
  <r>
    <s v="INTERSERVICIOS LTDA"/>
    <x v="0"/>
    <x v="2"/>
    <n v="4"/>
    <n v="2"/>
    <x v="0"/>
    <x v="1"/>
    <x v="3"/>
    <n v="59"/>
    <n v="236"/>
    <n v="598799"/>
    <n v="10149.135593220339"/>
  </r>
  <r>
    <s v="INTERSERVICIOS LTDA"/>
    <x v="0"/>
    <x v="2"/>
    <n v="4"/>
    <n v="2"/>
    <x v="0"/>
    <x v="1"/>
    <x v="2"/>
    <n v="172"/>
    <n v="516"/>
    <n v="630540"/>
    <n v="3665.9302325581393"/>
  </r>
  <r>
    <s v="INTERSERVICIOS LTDA"/>
    <x v="0"/>
    <x v="2"/>
    <n v="4"/>
    <n v="2"/>
    <x v="0"/>
    <x v="1"/>
    <x v="1"/>
    <n v="248"/>
    <n v="496"/>
    <n v="979592"/>
    <n v="3949.9677419354839"/>
  </r>
  <r>
    <s v="INTERSERVICIOS LTDA"/>
    <x v="0"/>
    <x v="2"/>
    <n v="4"/>
    <n v="2"/>
    <x v="0"/>
    <x v="1"/>
    <x v="0"/>
    <n v="2898"/>
    <n v="2898"/>
    <n v="12809122"/>
    <n v="4419.9868875086268"/>
  </r>
  <r>
    <s v="INTERSERVICIOS LTDA"/>
    <x v="0"/>
    <x v="2"/>
    <n v="4"/>
    <n v="1"/>
    <x v="0"/>
    <x v="1"/>
    <x v="4"/>
    <n v="70"/>
    <n v="350"/>
    <n v="642699"/>
    <n v="9181.4142857142851"/>
  </r>
  <r>
    <s v="INTERSERVICIOS LTDA"/>
    <x v="0"/>
    <x v="2"/>
    <n v="4"/>
    <n v="3"/>
    <x v="0"/>
    <x v="2"/>
    <x v="4"/>
    <n v="3364"/>
    <n v="16820"/>
    <n v="25983966"/>
    <n v="7724.127824019025"/>
  </r>
  <r>
    <s v="INTERSERVICIOS LTDA"/>
    <x v="0"/>
    <x v="2"/>
    <n v="4"/>
    <n v="3"/>
    <x v="0"/>
    <x v="2"/>
    <x v="3"/>
    <n v="355"/>
    <n v="1420"/>
    <n v="4930123"/>
    <n v="13887.670422535211"/>
  </r>
  <r>
    <s v="INTERSERVICIOS LTDA"/>
    <x v="0"/>
    <x v="2"/>
    <n v="4"/>
    <n v="3"/>
    <x v="0"/>
    <x v="2"/>
    <x v="2"/>
    <n v="870"/>
    <n v="2610"/>
    <n v="9204015"/>
    <n v="10579.327586206897"/>
  </r>
  <r>
    <s v="INTERSERVICIOS LTDA"/>
    <x v="0"/>
    <x v="2"/>
    <n v="4"/>
    <n v="3"/>
    <x v="0"/>
    <x v="2"/>
    <x v="1"/>
    <n v="619"/>
    <n v="1238"/>
    <n v="6184573"/>
    <n v="9991.2326332794837"/>
  </r>
  <r>
    <s v="INTERSERVICIOS LTDA"/>
    <x v="0"/>
    <x v="2"/>
    <n v="4"/>
    <n v="3"/>
    <x v="0"/>
    <x v="2"/>
    <x v="0"/>
    <n v="8171"/>
    <n v="8171"/>
    <n v="44612434"/>
    <n v="5459.8499571655857"/>
  </r>
  <r>
    <s v="INTERSERVICIOS LTDA"/>
    <x v="0"/>
    <x v="2"/>
    <n v="4"/>
    <n v="2"/>
    <x v="0"/>
    <x v="2"/>
    <x v="4"/>
    <n v="6696"/>
    <n v="33480"/>
    <n v="50118756"/>
    <n v="7484.8799283154121"/>
  </r>
  <r>
    <s v="INTERSERVICIOS LTDA"/>
    <x v="0"/>
    <x v="2"/>
    <n v="4"/>
    <n v="2"/>
    <x v="0"/>
    <x v="2"/>
    <x v="3"/>
    <n v="293"/>
    <n v="1172"/>
    <n v="3775030"/>
    <n v="12884.061433447099"/>
  </r>
  <r>
    <s v="INTERSERVICIOS LTDA"/>
    <x v="0"/>
    <x v="2"/>
    <n v="4"/>
    <n v="2"/>
    <x v="0"/>
    <x v="2"/>
    <x v="2"/>
    <n v="1003"/>
    <n v="3009"/>
    <n v="8825521"/>
    <n v="8799.1236291126625"/>
  </r>
  <r>
    <s v="INTERSERVICIOS LTDA"/>
    <x v="0"/>
    <x v="2"/>
    <n v="4"/>
    <n v="1"/>
    <x v="0"/>
    <x v="1"/>
    <x v="3"/>
    <n v="39"/>
    <n v="156"/>
    <n v="256409"/>
    <n v="6574.5897435897432"/>
  </r>
  <r>
    <s v="INTERSERVICIOS LTDA"/>
    <x v="0"/>
    <x v="2"/>
    <n v="4"/>
    <n v="1"/>
    <x v="0"/>
    <x v="1"/>
    <x v="2"/>
    <n v="59"/>
    <n v="177"/>
    <n v="298509"/>
    <n v="5059.4745762711864"/>
  </r>
  <r>
    <s v="INTERSERVICIOS LTDA"/>
    <x v="0"/>
    <x v="2"/>
    <n v="4"/>
    <n v="2"/>
    <x v="0"/>
    <x v="2"/>
    <x v="1"/>
    <n v="942"/>
    <n v="1884"/>
    <n v="8441936"/>
    <n v="8961.7154989384289"/>
  </r>
  <r>
    <s v="INTERSERVICIOS LTDA"/>
    <x v="0"/>
    <x v="2"/>
    <n v="4"/>
    <n v="1"/>
    <x v="0"/>
    <x v="1"/>
    <x v="0"/>
    <n v="3070"/>
    <n v="3070"/>
    <n v="10455539"/>
    <n v="3405.7130293159607"/>
  </r>
  <r>
    <s v="INTERSERVICIOS LTDA"/>
    <x v="0"/>
    <x v="2"/>
    <n v="4"/>
    <n v="1"/>
    <x v="0"/>
    <x v="1"/>
    <x v="1"/>
    <n v="46"/>
    <n v="92"/>
    <n v="133946"/>
    <n v="2911.8695652173915"/>
  </r>
  <r>
    <s v="INVESTIGACIONES Y COBRANZAS EL LIBERTADOR S.A."/>
    <x v="0"/>
    <x v="0"/>
    <n v="2"/>
    <n v="3"/>
    <x v="1"/>
    <x v="2"/>
    <x v="0"/>
    <n v="879"/>
    <n v="43950"/>
    <n v="16354740"/>
    <n v="18606.075085324232"/>
  </r>
  <r>
    <s v="INVESTIGACIONES Y COBRANZAS EL LIBERTADOR S.A."/>
    <x v="0"/>
    <x v="0"/>
    <n v="2"/>
    <n v="3"/>
    <x v="1"/>
    <x v="1"/>
    <x v="0"/>
    <n v="5073"/>
    <n v="253650"/>
    <n v="73149200"/>
    <n v="14419.317957815889"/>
  </r>
  <r>
    <s v="INVESTIGACIONES Y COBRANZAS EL LIBERTADOR S.A."/>
    <x v="0"/>
    <x v="0"/>
    <n v="2"/>
    <n v="2"/>
    <x v="1"/>
    <x v="2"/>
    <x v="0"/>
    <n v="834"/>
    <n v="41700"/>
    <n v="14969000"/>
    <n v="17948.441247002396"/>
  </r>
  <r>
    <s v="INVESTIGACIONES Y COBRANZAS EL LIBERTADOR S.A."/>
    <x v="0"/>
    <x v="0"/>
    <n v="2"/>
    <n v="2"/>
    <x v="1"/>
    <x v="1"/>
    <x v="0"/>
    <n v="4470"/>
    <n v="223500"/>
    <n v="63194800"/>
    <n v="14137.539149888144"/>
  </r>
  <r>
    <s v="INVESTIGACIONES Y COBRANZAS EL LIBERTADOR S.A."/>
    <x v="0"/>
    <x v="0"/>
    <n v="2"/>
    <n v="1"/>
    <x v="1"/>
    <x v="1"/>
    <x v="0"/>
    <n v="5557"/>
    <n v="277850"/>
    <n v="78398200"/>
    <n v="14108.007917941335"/>
  </r>
  <r>
    <s v="INVESTIGACIONES Y COBRANZAS EL LIBERTADOR S.A."/>
    <x v="0"/>
    <x v="0"/>
    <n v="2"/>
    <n v="1"/>
    <x v="1"/>
    <x v="2"/>
    <x v="0"/>
    <n v="1034"/>
    <n v="51700"/>
    <n v="18862800"/>
    <n v="18242.553191489362"/>
  </r>
  <r>
    <s v="INVESTIGACIONES Y COBRANZAS EL LIBERTADOR S.A."/>
    <x v="0"/>
    <x v="1"/>
    <n v="3"/>
    <n v="1"/>
    <x v="1"/>
    <x v="1"/>
    <x v="0"/>
    <n v="4927"/>
    <n v="246350"/>
    <n v="69586600"/>
    <n v="14123.523442256952"/>
  </r>
  <r>
    <s v="INVESTIGACIONES Y COBRANZAS EL LIBERTADOR S.A."/>
    <x v="0"/>
    <x v="1"/>
    <n v="3"/>
    <n v="1"/>
    <x v="1"/>
    <x v="2"/>
    <x v="0"/>
    <n v="922"/>
    <n v="46100"/>
    <n v="17050600"/>
    <n v="18493.058568329718"/>
  </r>
  <r>
    <s v="INVESTIGACIONES Y COBRANZAS EL LIBERTADOR S.A."/>
    <x v="0"/>
    <x v="1"/>
    <n v="3"/>
    <n v="2"/>
    <x v="1"/>
    <x v="1"/>
    <x v="0"/>
    <n v="5519"/>
    <n v="275950"/>
    <n v="78666120"/>
    <n v="14253.690886030077"/>
  </r>
  <r>
    <s v="INVESTIGACIONES Y COBRANZAS EL LIBERTADOR S.A."/>
    <x v="0"/>
    <x v="1"/>
    <n v="3"/>
    <n v="2"/>
    <x v="1"/>
    <x v="2"/>
    <x v="0"/>
    <n v="976"/>
    <n v="48800"/>
    <n v="18639200"/>
    <n v="19097.540983606559"/>
  </r>
  <r>
    <s v="INVESTIGACIONES Y COBRANZAS EL LIBERTADOR S.A."/>
    <x v="0"/>
    <x v="1"/>
    <n v="3"/>
    <n v="3"/>
    <x v="1"/>
    <x v="1"/>
    <x v="0"/>
    <n v="6120"/>
    <n v="306000"/>
    <n v="85838720"/>
    <n v="14025.934640522875"/>
  </r>
  <r>
    <s v="INVESTIGACIONES Y COBRANZAS EL LIBERTADOR S.A."/>
    <x v="0"/>
    <x v="1"/>
    <n v="3"/>
    <n v="3"/>
    <x v="1"/>
    <x v="2"/>
    <x v="0"/>
    <n v="1133"/>
    <n v="56600"/>
    <n v="20922200"/>
    <n v="18466.195939982346"/>
  </r>
  <r>
    <s v="INVESTIGACIONES Y COBRANZAS EL LIBERTADOR S.A."/>
    <x v="0"/>
    <x v="2"/>
    <n v="4"/>
    <n v="2"/>
    <x v="1"/>
    <x v="2"/>
    <x v="0"/>
    <n v="998"/>
    <n v="49900"/>
    <n v="18302400"/>
    <n v="18339.078156312626"/>
  </r>
  <r>
    <s v="INVESTIGACIONES Y COBRANZAS EL LIBERTADOR S.A."/>
    <x v="0"/>
    <x v="2"/>
    <n v="4"/>
    <n v="3"/>
    <x v="1"/>
    <x v="1"/>
    <x v="0"/>
    <n v="5339"/>
    <n v="266950"/>
    <n v="76729000"/>
    <n v="14371.417868514704"/>
  </r>
  <r>
    <s v="INVESTIGACIONES Y COBRANZAS EL LIBERTADOR S.A."/>
    <x v="0"/>
    <x v="2"/>
    <n v="4"/>
    <n v="3"/>
    <x v="1"/>
    <x v="2"/>
    <x v="0"/>
    <n v="1015"/>
    <n v="50750"/>
    <n v="18496400"/>
    <n v="18223.05418719212"/>
  </r>
  <r>
    <s v="INVESTIGACIONES Y COBRANZAS EL LIBERTADOR S.A."/>
    <x v="0"/>
    <x v="2"/>
    <n v="4"/>
    <n v="1"/>
    <x v="1"/>
    <x v="1"/>
    <x v="0"/>
    <n v="5684"/>
    <n v="284200"/>
    <n v="80649200"/>
    <n v="14188.81069669247"/>
  </r>
  <r>
    <s v="INVESTIGACIONES Y COBRANZAS EL LIBERTADOR S.A."/>
    <x v="0"/>
    <x v="2"/>
    <n v="4"/>
    <n v="1"/>
    <x v="1"/>
    <x v="2"/>
    <x v="0"/>
    <n v="1028"/>
    <n v="51400"/>
    <n v="18867800"/>
    <n v="18353.891050583657"/>
  </r>
  <r>
    <s v="INVESTIGACIONES Y COBRANZAS EL LIBERTADOR S.A."/>
    <x v="0"/>
    <x v="2"/>
    <n v="4"/>
    <n v="2"/>
    <x v="1"/>
    <x v="1"/>
    <x v="0"/>
    <n v="5749"/>
    <n v="287450"/>
    <n v="81199400"/>
    <n v="14124.091146286311"/>
  </r>
  <r>
    <s v="J &amp; S CARGO LIMITADA"/>
    <x v="0"/>
    <x v="0"/>
    <n v="2"/>
    <n v="2"/>
    <x v="1"/>
    <x v="3"/>
    <x v="2"/>
    <n v="4"/>
    <n v="12"/>
    <n v="11743"/>
    <n v="2935.75"/>
  </r>
  <r>
    <s v="J &amp; S CARGO LIMITADA"/>
    <x v="0"/>
    <x v="0"/>
    <n v="2"/>
    <n v="1"/>
    <x v="1"/>
    <x v="3"/>
    <x v="3"/>
    <n v="1"/>
    <n v="4"/>
    <n v="2880"/>
    <n v="2880"/>
  </r>
  <r>
    <s v="J &amp; S CARGO LIMITADA"/>
    <x v="0"/>
    <x v="0"/>
    <n v="2"/>
    <n v="1"/>
    <x v="1"/>
    <x v="3"/>
    <x v="4"/>
    <n v="5"/>
    <n v="25"/>
    <n v="14430"/>
    <n v="2886"/>
  </r>
  <r>
    <s v="J &amp; S CARGO LIMITADA"/>
    <x v="0"/>
    <x v="0"/>
    <n v="2"/>
    <n v="2"/>
    <x v="1"/>
    <x v="3"/>
    <x v="3"/>
    <n v="4"/>
    <n v="4"/>
    <n v="2944"/>
    <n v="736"/>
  </r>
  <r>
    <s v="J &amp; S CARGO LIMITADA"/>
    <x v="0"/>
    <x v="0"/>
    <n v="2"/>
    <n v="2"/>
    <x v="1"/>
    <x v="3"/>
    <x v="4"/>
    <n v="3"/>
    <n v="15"/>
    <n v="8810"/>
    <n v="2936.6666666666665"/>
  </r>
  <r>
    <s v="J &amp; S CARGO LIMITADA"/>
    <x v="0"/>
    <x v="0"/>
    <n v="2"/>
    <n v="3"/>
    <x v="1"/>
    <x v="3"/>
    <x v="2"/>
    <n v="1"/>
    <n v="3"/>
    <n v="2919"/>
    <n v="2919"/>
  </r>
  <r>
    <s v="J &amp; S CARGO LIMITADA"/>
    <x v="0"/>
    <x v="0"/>
    <n v="2"/>
    <n v="3"/>
    <x v="1"/>
    <x v="3"/>
    <x v="4"/>
    <n v="3"/>
    <n v="15"/>
    <n v="8757"/>
    <n v="2919"/>
  </r>
  <r>
    <s v="J &amp; S CARGO LIMITADA"/>
    <x v="0"/>
    <x v="0"/>
    <n v="2"/>
    <n v="1"/>
    <x v="1"/>
    <x v="3"/>
    <x v="2"/>
    <n v="1"/>
    <n v="3"/>
    <n v="2880"/>
    <n v="2880"/>
  </r>
  <r>
    <s v="J &amp; S CARGO LIMITADA"/>
    <x v="0"/>
    <x v="1"/>
    <n v="3"/>
    <n v="1"/>
    <x v="1"/>
    <x v="3"/>
    <x v="2"/>
    <n v="2"/>
    <n v="6"/>
    <n v="36005"/>
    <n v="18002.5"/>
  </r>
  <r>
    <s v="J &amp; S CARGO LIMITADA"/>
    <x v="0"/>
    <x v="1"/>
    <n v="3"/>
    <n v="1"/>
    <x v="1"/>
    <x v="3"/>
    <x v="4"/>
    <n v="1"/>
    <n v="5"/>
    <n v="3043"/>
    <n v="3043"/>
  </r>
  <r>
    <s v="J &amp; S CARGO LIMITADA"/>
    <x v="0"/>
    <x v="1"/>
    <n v="3"/>
    <n v="2"/>
    <x v="1"/>
    <x v="3"/>
    <x v="3"/>
    <n v="1"/>
    <n v="4"/>
    <n v="2994"/>
    <n v="2994"/>
  </r>
  <r>
    <s v="J &amp; S CARGO LIMITADA"/>
    <x v="0"/>
    <x v="1"/>
    <n v="3"/>
    <n v="2"/>
    <x v="1"/>
    <x v="3"/>
    <x v="4"/>
    <n v="7"/>
    <n v="35"/>
    <n v="20795"/>
    <n v="2970.7142857142858"/>
  </r>
  <r>
    <s v="J &amp; S CARGO LIMITADA"/>
    <x v="0"/>
    <x v="1"/>
    <n v="3"/>
    <n v="3"/>
    <x v="1"/>
    <x v="3"/>
    <x v="2"/>
    <n v="1"/>
    <n v="3"/>
    <n v="2905"/>
    <n v="2905"/>
  </r>
  <r>
    <s v="J &amp; S CARGO LIMITADA"/>
    <x v="0"/>
    <x v="1"/>
    <n v="3"/>
    <n v="3"/>
    <x v="1"/>
    <x v="3"/>
    <x v="3"/>
    <n v="1"/>
    <n v="4"/>
    <n v="2905"/>
    <n v="2905"/>
  </r>
  <r>
    <s v="J &amp; S CARGO LIMITADA"/>
    <x v="0"/>
    <x v="1"/>
    <n v="3"/>
    <n v="3"/>
    <x v="1"/>
    <x v="3"/>
    <x v="4"/>
    <n v="4"/>
    <n v="20"/>
    <n v="11623"/>
    <n v="2905.75"/>
  </r>
  <r>
    <s v="J &amp; S CARGO LIMITADA"/>
    <x v="0"/>
    <x v="2"/>
    <n v="4"/>
    <n v="3"/>
    <x v="1"/>
    <x v="3"/>
    <x v="1"/>
    <n v="2"/>
    <n v="4"/>
    <n v="6014.14"/>
    <n v="3007.07"/>
  </r>
  <r>
    <s v="J &amp; S CARGO LIMITADA"/>
    <x v="0"/>
    <x v="2"/>
    <n v="4"/>
    <n v="3"/>
    <x v="1"/>
    <x v="3"/>
    <x v="2"/>
    <n v="7"/>
    <n v="21"/>
    <n v="20903.45"/>
    <n v="2986.207142857143"/>
  </r>
  <r>
    <s v="J &amp; S CARGO LIMITADA"/>
    <x v="0"/>
    <x v="2"/>
    <n v="4"/>
    <n v="3"/>
    <x v="1"/>
    <x v="3"/>
    <x v="3"/>
    <n v="10"/>
    <n v="40"/>
    <n v="29827.3"/>
    <n v="2982.73"/>
  </r>
  <r>
    <s v="J &amp; S CARGO LIMITADA"/>
    <x v="0"/>
    <x v="2"/>
    <n v="4"/>
    <n v="3"/>
    <x v="1"/>
    <x v="3"/>
    <x v="4"/>
    <n v="35"/>
    <n v="175"/>
    <n v="104787.71"/>
    <n v="2993.9345714285714"/>
  </r>
  <r>
    <s v="J &amp; S CARGO LIMITADA"/>
    <x v="0"/>
    <x v="2"/>
    <n v="4"/>
    <n v="1"/>
    <x v="1"/>
    <x v="3"/>
    <x v="1"/>
    <n v="1"/>
    <n v="2"/>
    <n v="2941.07"/>
    <n v="2941.07"/>
  </r>
  <r>
    <s v="J &amp; S CARGO LIMITADA"/>
    <x v="0"/>
    <x v="2"/>
    <n v="4"/>
    <n v="1"/>
    <x v="1"/>
    <x v="3"/>
    <x v="2"/>
    <n v="14"/>
    <n v="42"/>
    <n v="41174.980000000003"/>
    <n v="2941.07"/>
  </r>
  <r>
    <s v="J &amp; S CARGO LIMITADA"/>
    <x v="0"/>
    <x v="2"/>
    <n v="4"/>
    <n v="1"/>
    <x v="1"/>
    <x v="3"/>
    <x v="3"/>
    <n v="6"/>
    <n v="24"/>
    <n v="17655.04"/>
    <n v="2942.5066666666667"/>
  </r>
  <r>
    <s v="J &amp; S CARGO LIMITADA"/>
    <x v="0"/>
    <x v="2"/>
    <n v="4"/>
    <n v="1"/>
    <x v="1"/>
    <x v="3"/>
    <x v="4"/>
    <n v="24"/>
    <n v="120"/>
    <n v="70775.320000000007"/>
    <n v="2948.9716666666668"/>
  </r>
  <r>
    <s v="J &amp; S CARGO LIMITADA"/>
    <x v="0"/>
    <x v="2"/>
    <n v="4"/>
    <n v="2"/>
    <x v="1"/>
    <x v="3"/>
    <x v="0"/>
    <n v="3"/>
    <n v="3"/>
    <n v="9026.4"/>
    <n v="3008.7999999999997"/>
  </r>
  <r>
    <s v="J &amp; S CARGO LIMITADA"/>
    <x v="0"/>
    <x v="2"/>
    <n v="4"/>
    <n v="2"/>
    <x v="1"/>
    <x v="3"/>
    <x v="1"/>
    <n v="1"/>
    <n v="2"/>
    <n v="3008.8"/>
    <n v="3008.8"/>
  </r>
  <r>
    <s v="J &amp; S CARGO LIMITADA"/>
    <x v="0"/>
    <x v="2"/>
    <n v="4"/>
    <n v="2"/>
    <x v="1"/>
    <x v="3"/>
    <x v="2"/>
    <n v="10"/>
    <n v="30"/>
    <n v="30088"/>
    <n v="3008.8"/>
  </r>
  <r>
    <s v="J &amp; S CARGO LIMITADA"/>
    <x v="0"/>
    <x v="2"/>
    <n v="4"/>
    <n v="2"/>
    <x v="1"/>
    <x v="3"/>
    <x v="3"/>
    <n v="8"/>
    <n v="32"/>
    <n v="24070.400000000001"/>
    <n v="3008.8"/>
  </r>
  <r>
    <s v="J &amp; S CARGO LIMITADA"/>
    <x v="0"/>
    <x v="2"/>
    <n v="4"/>
    <n v="2"/>
    <x v="1"/>
    <x v="3"/>
    <x v="4"/>
    <n v="36"/>
    <n v="180"/>
    <n v="108548.79"/>
    <n v="3015.2441666666664"/>
  </r>
  <r>
    <s v="J &amp; V TRADING GROUP SAS"/>
    <x v="0"/>
    <x v="0"/>
    <n v="2"/>
    <n v="1"/>
    <x v="0"/>
    <x v="3"/>
    <x v="0"/>
    <n v="1435"/>
    <n v="809.32"/>
    <n v="466049.8"/>
    <n v="324.77337979094074"/>
  </r>
  <r>
    <s v="J &amp; V TRADING GROUP SAS"/>
    <x v="0"/>
    <x v="0"/>
    <n v="2"/>
    <n v="2"/>
    <x v="0"/>
    <x v="3"/>
    <x v="0"/>
    <n v="1364"/>
    <n v="867.11"/>
    <n v="397143.05"/>
    <n v="291.1605938416422"/>
  </r>
  <r>
    <s v="J &amp; V TRADING GROUP SAS"/>
    <x v="0"/>
    <x v="0"/>
    <n v="2"/>
    <n v="3"/>
    <x v="0"/>
    <x v="3"/>
    <x v="0"/>
    <n v="1532"/>
    <n v="1020.2"/>
    <n v="327946.95"/>
    <n v="214.06458877284595"/>
  </r>
  <r>
    <s v="J &amp; V TRADING GROUP SAS"/>
    <x v="0"/>
    <x v="0"/>
    <n v="2"/>
    <n v="1"/>
    <x v="0"/>
    <x v="3"/>
    <x v="1"/>
    <n v="523"/>
    <n v="847.47"/>
    <n v="266522.65000000002"/>
    <n v="509.60353728489486"/>
  </r>
  <r>
    <s v="J &amp; V TRADING GROUP SAS"/>
    <x v="0"/>
    <x v="0"/>
    <n v="2"/>
    <n v="2"/>
    <x v="0"/>
    <x v="3"/>
    <x v="1"/>
    <n v="615"/>
    <n v="1028.95"/>
    <n v="211112.45"/>
    <n v="343.27227642276426"/>
  </r>
  <r>
    <s v="J &amp; V TRADING GROUP SAS"/>
    <x v="0"/>
    <x v="0"/>
    <n v="2"/>
    <n v="3"/>
    <x v="0"/>
    <x v="3"/>
    <x v="1"/>
    <n v="669"/>
    <n v="1101.0899999999999"/>
    <n v="210917.15"/>
    <n v="315.27227204783259"/>
  </r>
  <r>
    <s v="J &amp; V TRADING GROUP SAS"/>
    <x v="0"/>
    <x v="0"/>
    <n v="2"/>
    <n v="1"/>
    <x v="0"/>
    <x v="3"/>
    <x v="2"/>
    <n v="429"/>
    <n v="1115.3800000000001"/>
    <n v="184037.7"/>
    <n v="428.99230769230775"/>
  </r>
  <r>
    <s v="J &amp; V TRADING GROUP SAS"/>
    <x v="0"/>
    <x v="0"/>
    <n v="2"/>
    <n v="2"/>
    <x v="0"/>
    <x v="3"/>
    <x v="2"/>
    <n v="537"/>
    <n v="1387.14"/>
    <n v="275949.75"/>
    <n v="513.87290502793292"/>
  </r>
  <r>
    <s v="J &amp; V TRADING GROUP SAS"/>
    <x v="0"/>
    <x v="0"/>
    <n v="2"/>
    <n v="3"/>
    <x v="0"/>
    <x v="3"/>
    <x v="2"/>
    <n v="492"/>
    <n v="1269.3499999999999"/>
    <n v="235789.9"/>
    <n v="479.24776422764228"/>
  </r>
  <r>
    <s v="J &amp; V TRADING GROUP SAS"/>
    <x v="0"/>
    <x v="0"/>
    <n v="2"/>
    <n v="1"/>
    <x v="0"/>
    <x v="3"/>
    <x v="3"/>
    <n v="381"/>
    <n v="1339.77"/>
    <n v="221062.05"/>
    <n v="580.21535433070858"/>
  </r>
  <r>
    <s v="J &amp; V TRADING GROUP SAS"/>
    <x v="0"/>
    <x v="0"/>
    <n v="2"/>
    <n v="2"/>
    <x v="0"/>
    <x v="3"/>
    <x v="3"/>
    <n v="508"/>
    <n v="1776.32"/>
    <n v="371532.2"/>
    <n v="731.36259842519689"/>
  </r>
  <r>
    <s v="J &amp; V TRADING GROUP SAS"/>
    <x v="0"/>
    <x v="0"/>
    <n v="2"/>
    <n v="3"/>
    <x v="0"/>
    <x v="3"/>
    <x v="3"/>
    <n v="476"/>
    <n v="1691.42"/>
    <n v="293975.05"/>
    <n v="617.59464285714284"/>
  </r>
  <r>
    <s v="J &amp; V TRADING GROUP SAS"/>
    <x v="0"/>
    <x v="0"/>
    <n v="2"/>
    <n v="1"/>
    <x v="0"/>
    <x v="3"/>
    <x v="4"/>
    <n v="1159"/>
    <n v="5400.94"/>
    <n v="891155.1"/>
    <n v="768.9"/>
  </r>
  <r>
    <s v="J &amp; V TRADING GROUP SAS"/>
    <x v="0"/>
    <x v="0"/>
    <n v="2"/>
    <n v="2"/>
    <x v="0"/>
    <x v="3"/>
    <x v="4"/>
    <n v="1219"/>
    <n v="5695.65"/>
    <n v="1065409.3500000001"/>
    <n v="874.00274815422483"/>
  </r>
  <r>
    <s v="J &amp; V TRADING GROUP SAS"/>
    <x v="0"/>
    <x v="0"/>
    <n v="2"/>
    <n v="3"/>
    <x v="0"/>
    <x v="3"/>
    <x v="4"/>
    <n v="1332"/>
    <n v="6209.65"/>
    <n v="1042364.05"/>
    <n v="782.55559309309308"/>
  </r>
  <r>
    <s v="J &amp; V TRADING GROUP SAS"/>
    <x v="0"/>
    <x v="1"/>
    <n v="3"/>
    <n v="1"/>
    <x v="0"/>
    <x v="3"/>
    <x v="0"/>
    <n v="599"/>
    <n v="454.7"/>
    <n v="531673.05000000005"/>
    <n v="887.60108514190324"/>
  </r>
  <r>
    <s v="J &amp; V TRADING GROUP SAS"/>
    <x v="0"/>
    <x v="1"/>
    <n v="3"/>
    <n v="2"/>
    <x v="0"/>
    <x v="3"/>
    <x v="0"/>
    <n v="691"/>
    <n v="445.93"/>
    <n v="201227.45"/>
    <n v="291.21193921852392"/>
  </r>
  <r>
    <s v="J &amp; V TRADING GROUP SAS"/>
    <x v="0"/>
    <x v="1"/>
    <n v="3"/>
    <n v="3"/>
    <x v="0"/>
    <x v="3"/>
    <x v="0"/>
    <n v="397"/>
    <n v="307.20999999999998"/>
    <n v="193206.3"/>
    <n v="486.66574307304785"/>
  </r>
  <r>
    <s v="J &amp; V TRADING GROUP SAS"/>
    <x v="0"/>
    <x v="1"/>
    <n v="3"/>
    <n v="1"/>
    <x v="0"/>
    <x v="3"/>
    <x v="1"/>
    <n v="497"/>
    <n v="850.31"/>
    <n v="212775.55"/>
    <n v="428.11981891348086"/>
  </r>
  <r>
    <s v="J &amp; V TRADING GROUP SAS"/>
    <x v="0"/>
    <x v="1"/>
    <n v="3"/>
    <n v="2"/>
    <x v="0"/>
    <x v="3"/>
    <x v="1"/>
    <n v="540"/>
    <n v="900.93"/>
    <n v="158679.79999999999"/>
    <n v="293.85148148148147"/>
  </r>
  <r>
    <s v="J &amp; V TRADING GROUP SAS"/>
    <x v="0"/>
    <x v="1"/>
    <n v="3"/>
    <n v="3"/>
    <x v="0"/>
    <x v="3"/>
    <x v="1"/>
    <n v="344"/>
    <n v="559.54"/>
    <n v="211566.5"/>
    <n v="615.01889534883719"/>
  </r>
  <r>
    <s v="J &amp; V TRADING GROUP SAS"/>
    <x v="0"/>
    <x v="1"/>
    <n v="3"/>
    <n v="1"/>
    <x v="0"/>
    <x v="3"/>
    <x v="2"/>
    <n v="434"/>
    <n v="1130.3699999999999"/>
    <n v="186512.7"/>
    <n v="429.75276497695853"/>
  </r>
  <r>
    <s v="J &amp; V TRADING GROUP SAS"/>
    <x v="0"/>
    <x v="1"/>
    <n v="3"/>
    <n v="2"/>
    <x v="0"/>
    <x v="3"/>
    <x v="2"/>
    <n v="379"/>
    <n v="975.89"/>
    <n v="161021.85"/>
    <n v="424.85976253298156"/>
  </r>
  <r>
    <s v="J &amp; V TRADING GROUP SAS"/>
    <x v="0"/>
    <x v="1"/>
    <n v="3"/>
    <n v="3"/>
    <x v="0"/>
    <x v="3"/>
    <x v="2"/>
    <n v="282"/>
    <n v="718.92"/>
    <n v="119155.25"/>
    <n v="422.53634751773052"/>
  </r>
  <r>
    <s v="J &amp; V TRADING GROUP SAS"/>
    <x v="0"/>
    <x v="1"/>
    <n v="3"/>
    <n v="1"/>
    <x v="0"/>
    <x v="3"/>
    <x v="3"/>
    <n v="489"/>
    <n v="1733.43"/>
    <n v="286015.95"/>
    <n v="584.89969325153379"/>
  </r>
  <r>
    <s v="J &amp; V TRADING GROUP SAS"/>
    <x v="0"/>
    <x v="1"/>
    <n v="3"/>
    <n v="2"/>
    <x v="0"/>
    <x v="3"/>
    <x v="3"/>
    <n v="437"/>
    <n v="1545.48"/>
    <n v="255004.2"/>
    <n v="583.53363844393596"/>
  </r>
  <r>
    <s v="J &amp; V TRADING GROUP SAS"/>
    <x v="0"/>
    <x v="1"/>
    <n v="3"/>
    <n v="3"/>
    <x v="0"/>
    <x v="3"/>
    <x v="3"/>
    <n v="244"/>
    <n v="843.31"/>
    <n v="140746.5"/>
    <n v="576.82991803278685"/>
  </r>
  <r>
    <s v="J &amp; V TRADING GROUP SAS"/>
    <x v="0"/>
    <x v="1"/>
    <n v="3"/>
    <n v="1"/>
    <x v="0"/>
    <x v="3"/>
    <x v="4"/>
    <n v="1041"/>
    <n v="4858.01"/>
    <n v="801571.65"/>
    <n v="770.00158501440922"/>
  </r>
  <r>
    <s v="J &amp; V TRADING GROUP SAS"/>
    <x v="0"/>
    <x v="1"/>
    <n v="3"/>
    <n v="2"/>
    <x v="0"/>
    <x v="3"/>
    <x v="4"/>
    <n v="837"/>
    <n v="3898.81"/>
    <n v="643303.65"/>
    <n v="768.5826164874552"/>
  </r>
  <r>
    <s v="J &amp; V TRADING GROUP SAS"/>
    <x v="0"/>
    <x v="1"/>
    <n v="3"/>
    <n v="3"/>
    <x v="0"/>
    <x v="3"/>
    <x v="4"/>
    <n v="660"/>
    <n v="3106.02"/>
    <n v="518044"/>
    <n v="784.91515151515148"/>
  </r>
  <r>
    <s v="J &amp; V TRADING GROUP SAS"/>
    <x v="0"/>
    <x v="2"/>
    <n v="4"/>
    <n v="1"/>
    <x v="0"/>
    <x v="3"/>
    <x v="0"/>
    <n v="935"/>
    <n v="636.55999999999995"/>
    <n v="288638.8"/>
    <n v="308.70459893048127"/>
  </r>
  <r>
    <s v="J &amp; V TRADING GROUP SAS"/>
    <x v="0"/>
    <x v="2"/>
    <n v="4"/>
    <n v="2"/>
    <x v="0"/>
    <x v="3"/>
    <x v="0"/>
    <n v="941"/>
    <n v="676.09"/>
    <n v="207855"/>
    <n v="220.88735387885228"/>
  </r>
  <r>
    <s v="J &amp; V TRADING GROUP SAS"/>
    <x v="0"/>
    <x v="2"/>
    <n v="4"/>
    <n v="3"/>
    <x v="0"/>
    <x v="3"/>
    <x v="0"/>
    <n v="907"/>
    <n v="607.1"/>
    <n v="387898"/>
    <n v="427.67144432194044"/>
  </r>
  <r>
    <s v="J &amp; V TRADING GROUP SAS"/>
    <x v="0"/>
    <x v="2"/>
    <n v="4"/>
    <n v="1"/>
    <x v="0"/>
    <x v="3"/>
    <x v="1"/>
    <n v="684"/>
    <n v="1089.81"/>
    <n v="179818.65"/>
    <n v="262.89276315789471"/>
  </r>
  <r>
    <s v="J &amp; V TRADING GROUP SAS"/>
    <x v="0"/>
    <x v="2"/>
    <n v="4"/>
    <n v="2"/>
    <x v="0"/>
    <x v="3"/>
    <x v="1"/>
    <n v="546"/>
    <n v="900.59"/>
    <n v="193934"/>
    <n v="355.1904761904762"/>
  </r>
  <r>
    <s v="J &amp; V TRADING GROUP SAS"/>
    <x v="0"/>
    <x v="2"/>
    <n v="4"/>
    <n v="3"/>
    <x v="0"/>
    <x v="3"/>
    <x v="1"/>
    <n v="702"/>
    <n v="1141.72"/>
    <n v="345195"/>
    <n v="491.73076923076923"/>
  </r>
  <r>
    <s v="J &amp; V TRADING GROUP SAS"/>
    <x v="0"/>
    <x v="2"/>
    <n v="4"/>
    <n v="1"/>
    <x v="0"/>
    <x v="3"/>
    <x v="2"/>
    <n v="510"/>
    <n v="1274.07"/>
    <n v="210221.55"/>
    <n v="412.19911764705881"/>
  </r>
  <r>
    <s v="J &amp; V TRADING GROUP SAS"/>
    <x v="0"/>
    <x v="2"/>
    <n v="4"/>
    <n v="2"/>
    <x v="0"/>
    <x v="3"/>
    <x v="2"/>
    <n v="477"/>
    <n v="1231.27"/>
    <n v="246254"/>
    <n v="516.25576519916137"/>
  </r>
  <r>
    <s v="J &amp; V TRADING GROUP SAS"/>
    <x v="0"/>
    <x v="2"/>
    <n v="4"/>
    <n v="3"/>
    <x v="0"/>
    <x v="3"/>
    <x v="2"/>
    <n v="572"/>
    <n v="1452.2"/>
    <n v="368701"/>
    <n v="644.58216783216778"/>
  </r>
  <r>
    <s v="J &amp; V TRADING GROUP SAS"/>
    <x v="0"/>
    <x v="2"/>
    <n v="4"/>
    <n v="1"/>
    <x v="0"/>
    <x v="3"/>
    <x v="3"/>
    <n v="508"/>
    <n v="1751.27"/>
    <n v="288959.55"/>
    <n v="568.81801181102355"/>
  </r>
  <r>
    <s v="J &amp; V TRADING GROUP SAS"/>
    <x v="0"/>
    <x v="2"/>
    <n v="4"/>
    <n v="2"/>
    <x v="0"/>
    <x v="3"/>
    <x v="3"/>
    <n v="434"/>
    <n v="1507.13"/>
    <n v="301426"/>
    <n v="694.52995391705065"/>
  </r>
  <r>
    <s v="J &amp; V TRADING GROUP SAS"/>
    <x v="0"/>
    <x v="2"/>
    <n v="4"/>
    <n v="3"/>
    <x v="0"/>
    <x v="3"/>
    <x v="3"/>
    <n v="626"/>
    <n v="2155.9299999999998"/>
    <n v="470704"/>
    <n v="751.92332268370603"/>
  </r>
  <r>
    <s v="J &amp; V TRADING GROUP SAS"/>
    <x v="0"/>
    <x v="2"/>
    <n v="4"/>
    <n v="1"/>
    <x v="0"/>
    <x v="3"/>
    <x v="4"/>
    <n v="1446"/>
    <n v="6691.7"/>
    <n v="1107170.6499999999"/>
    <n v="765.67818118948821"/>
  </r>
  <r>
    <s v="J &amp; V TRADING GROUP SAS"/>
    <x v="0"/>
    <x v="2"/>
    <n v="4"/>
    <n v="2"/>
    <x v="0"/>
    <x v="3"/>
    <x v="4"/>
    <n v="1286"/>
    <n v="6000.19"/>
    <n v="1205713"/>
    <n v="937.56842923794716"/>
  </r>
  <r>
    <s v="J &amp; V TRADING GROUP SAS"/>
    <x v="0"/>
    <x v="2"/>
    <n v="4"/>
    <n v="3"/>
    <x v="0"/>
    <x v="3"/>
    <x v="4"/>
    <n v="1510"/>
    <n v="6972.48"/>
    <n v="1424182"/>
    <n v="943.1668874172185"/>
  </r>
  <r>
    <s v="JET BOX S.A."/>
    <x v="0"/>
    <x v="0"/>
    <n v="2"/>
    <n v="2"/>
    <x v="0"/>
    <x v="0"/>
    <x v="2"/>
    <n v="85"/>
    <n v="38.57"/>
    <n v="4185866"/>
    <n v="49245.482352941173"/>
  </r>
  <r>
    <s v="JET BOX S.A."/>
    <x v="0"/>
    <x v="0"/>
    <n v="2"/>
    <n v="2"/>
    <x v="0"/>
    <x v="3"/>
    <x v="1"/>
    <n v="1808"/>
    <n v="820.33"/>
    <n v="52607592"/>
    <n v="29097.119469026547"/>
  </r>
  <r>
    <s v="JET BOX S.A."/>
    <x v="0"/>
    <x v="0"/>
    <n v="2"/>
    <n v="2"/>
    <x v="0"/>
    <x v="3"/>
    <x v="2"/>
    <n v="437"/>
    <n v="198.34"/>
    <n v="8093476"/>
    <n v="18520.540045766589"/>
  </r>
  <r>
    <s v="JET BOX S.A."/>
    <x v="0"/>
    <x v="0"/>
    <n v="2"/>
    <n v="2"/>
    <x v="0"/>
    <x v="3"/>
    <x v="3"/>
    <n v="247"/>
    <n v="112.11"/>
    <n v="6744563"/>
    <n v="27305.923076923078"/>
  </r>
  <r>
    <s v="JET BOX S.A."/>
    <x v="0"/>
    <x v="0"/>
    <n v="2"/>
    <n v="3"/>
    <x v="0"/>
    <x v="1"/>
    <x v="1"/>
    <n v="17"/>
    <n v="7.71"/>
    <n v="1190160"/>
    <n v="70009.411764705888"/>
  </r>
  <r>
    <s v="JET BOX S.A."/>
    <x v="0"/>
    <x v="0"/>
    <n v="2"/>
    <n v="3"/>
    <x v="0"/>
    <x v="1"/>
    <x v="2"/>
    <n v="361"/>
    <n v="163.79"/>
    <n v="2777040"/>
    <n v="7692.6315789473683"/>
  </r>
  <r>
    <s v="JET BOX S.A."/>
    <x v="0"/>
    <x v="0"/>
    <n v="2"/>
    <n v="3"/>
    <x v="0"/>
    <x v="2"/>
    <x v="1"/>
    <n v="2"/>
    <n v="0.91"/>
    <n v="62640"/>
    <n v="31320"/>
  </r>
  <r>
    <s v="JET BOX S.A."/>
    <x v="0"/>
    <x v="0"/>
    <n v="2"/>
    <n v="3"/>
    <x v="0"/>
    <x v="2"/>
    <x v="2"/>
    <n v="8"/>
    <n v="3.55"/>
    <n v="146160"/>
    <n v="18270"/>
  </r>
  <r>
    <s v="JET BOX S.A."/>
    <x v="0"/>
    <x v="0"/>
    <n v="2"/>
    <n v="3"/>
    <x v="0"/>
    <x v="0"/>
    <x v="1"/>
    <n v="6"/>
    <n v="2.72"/>
    <n v="3668402"/>
    <n v="611400.33333333337"/>
  </r>
  <r>
    <s v="JET BOX S.A."/>
    <x v="0"/>
    <x v="0"/>
    <n v="2"/>
    <n v="3"/>
    <x v="0"/>
    <x v="0"/>
    <x v="2"/>
    <n v="87"/>
    <n v="39.47"/>
    <n v="4306385"/>
    <n v="49498.678160919539"/>
  </r>
  <r>
    <s v="JET BOX S.A."/>
    <x v="0"/>
    <x v="0"/>
    <n v="2"/>
    <n v="3"/>
    <x v="0"/>
    <x v="3"/>
    <x v="1"/>
    <n v="1860"/>
    <n v="843.92"/>
    <n v="54159576"/>
    <n v="29118.051612903226"/>
  </r>
  <r>
    <s v="JET BOX S.A."/>
    <x v="0"/>
    <x v="0"/>
    <n v="2"/>
    <n v="3"/>
    <x v="0"/>
    <x v="3"/>
    <x v="2"/>
    <n v="450"/>
    <n v="204.01"/>
    <n v="8332242"/>
    <n v="18516.093333333334"/>
  </r>
  <r>
    <s v="JET BOX S.A."/>
    <x v="0"/>
    <x v="0"/>
    <n v="2"/>
    <n v="3"/>
    <x v="0"/>
    <x v="3"/>
    <x v="3"/>
    <n v="254"/>
    <n v="115.32"/>
    <n v="6943535"/>
    <n v="27336.751968503937"/>
  </r>
  <r>
    <s v="JET BOX S.A."/>
    <x v="0"/>
    <x v="0"/>
    <n v="2"/>
    <n v="1"/>
    <x v="0"/>
    <x v="1"/>
    <x v="1"/>
    <n v="13"/>
    <n v="5.9"/>
    <n v="547552"/>
    <n v="42119.384615384617"/>
  </r>
  <r>
    <s v="JET BOX S.A."/>
    <x v="0"/>
    <x v="0"/>
    <n v="2"/>
    <n v="1"/>
    <x v="0"/>
    <x v="1"/>
    <x v="2"/>
    <n v="165"/>
    <n v="74.86"/>
    <n v="1277622"/>
    <n v="7743.1636363636362"/>
  </r>
  <r>
    <s v="JET BOX S.A."/>
    <x v="0"/>
    <x v="0"/>
    <n v="2"/>
    <n v="1"/>
    <x v="0"/>
    <x v="2"/>
    <x v="1"/>
    <n v="5"/>
    <n v="2.27"/>
    <n v="28819"/>
    <n v="5763.8"/>
  </r>
  <r>
    <s v="JET BOX S.A."/>
    <x v="0"/>
    <x v="0"/>
    <n v="2"/>
    <n v="1"/>
    <x v="0"/>
    <x v="2"/>
    <x v="2"/>
    <n v="3"/>
    <n v="1.62"/>
    <n v="67243"/>
    <n v="22414.333333333332"/>
  </r>
  <r>
    <s v="JET BOX S.A."/>
    <x v="0"/>
    <x v="0"/>
    <n v="2"/>
    <n v="1"/>
    <x v="0"/>
    <x v="0"/>
    <x v="1"/>
    <n v="6"/>
    <n v="2.72"/>
    <n v="2967938"/>
    <n v="494656.33333333331"/>
  </r>
  <r>
    <s v="JET BOX S.A."/>
    <x v="0"/>
    <x v="0"/>
    <n v="2"/>
    <n v="1"/>
    <x v="0"/>
    <x v="0"/>
    <x v="2"/>
    <n v="70"/>
    <n v="31.76"/>
    <n v="3484102"/>
    <n v="49772.885714285716"/>
  </r>
  <r>
    <s v="JET BOX S.A."/>
    <x v="0"/>
    <x v="0"/>
    <n v="2"/>
    <n v="1"/>
    <x v="0"/>
    <x v="3"/>
    <x v="1"/>
    <n v="1498"/>
    <n v="679.67"/>
    <n v="44165179"/>
    <n v="29482.763017356476"/>
  </r>
  <r>
    <s v="JET BOX S.A."/>
    <x v="0"/>
    <x v="0"/>
    <n v="2"/>
    <n v="1"/>
    <x v="0"/>
    <x v="3"/>
    <x v="2"/>
    <n v="362"/>
    <n v="164.34"/>
    <n v="6794643"/>
    <n v="18769.732044198896"/>
  </r>
  <r>
    <s v="JET BOX S.A."/>
    <x v="0"/>
    <x v="0"/>
    <n v="2"/>
    <n v="1"/>
    <x v="0"/>
    <x v="3"/>
    <x v="3"/>
    <n v="205"/>
    <n v="92.89"/>
    <n v="5662202"/>
    <n v="27620.497560975611"/>
  </r>
  <r>
    <s v="JET BOX S.A."/>
    <x v="0"/>
    <x v="0"/>
    <n v="2"/>
    <n v="2"/>
    <x v="0"/>
    <x v="1"/>
    <x v="1"/>
    <n v="16"/>
    <n v="7.26"/>
    <n v="841890"/>
    <n v="52618.125"/>
  </r>
  <r>
    <s v="JET BOX S.A."/>
    <x v="0"/>
    <x v="0"/>
    <n v="2"/>
    <n v="2"/>
    <x v="0"/>
    <x v="1"/>
    <x v="2"/>
    <n v="259"/>
    <n v="117.51"/>
    <n v="1964410"/>
    <n v="7584.594594594595"/>
  </r>
  <r>
    <s v="JET BOX S.A."/>
    <x v="0"/>
    <x v="0"/>
    <n v="2"/>
    <n v="2"/>
    <x v="0"/>
    <x v="2"/>
    <x v="1"/>
    <n v="6"/>
    <n v="2.72"/>
    <n v="44310"/>
    <n v="7385"/>
  </r>
  <r>
    <s v="JET BOX S.A."/>
    <x v="0"/>
    <x v="0"/>
    <n v="2"/>
    <n v="2"/>
    <x v="0"/>
    <x v="2"/>
    <x v="2"/>
    <n v="6"/>
    <n v="2.5499999999999998"/>
    <n v="103390"/>
    <n v="17231.666666666668"/>
  </r>
  <r>
    <s v="JET BOX S.A."/>
    <x v="0"/>
    <x v="0"/>
    <n v="2"/>
    <n v="2"/>
    <x v="0"/>
    <x v="0"/>
    <x v="1"/>
    <n v="14"/>
    <n v="6.35"/>
    <n v="3565737"/>
    <n v="254695.5"/>
  </r>
  <r>
    <s v="JET BOX S.A."/>
    <x v="0"/>
    <x v="1"/>
    <n v="3"/>
    <n v="3"/>
    <x v="0"/>
    <x v="3"/>
    <x v="2"/>
    <n v="353"/>
    <n v="160"/>
    <n v="6412182"/>
    <n v="18164.821529745044"/>
  </r>
  <r>
    <s v="JET BOX S.A."/>
    <x v="0"/>
    <x v="1"/>
    <n v="3"/>
    <n v="3"/>
    <x v="0"/>
    <x v="3"/>
    <x v="3"/>
    <n v="196"/>
    <n v="88.95"/>
    <n v="5343485"/>
    <n v="27262.678571428572"/>
  </r>
  <r>
    <s v="JET BOX S.A."/>
    <x v="0"/>
    <x v="1"/>
    <n v="3"/>
    <n v="3"/>
    <x v="0"/>
    <x v="0"/>
    <x v="2"/>
    <n v="70"/>
    <n v="31.76"/>
    <n v="3331719"/>
    <n v="47595.985714285714"/>
  </r>
  <r>
    <s v="JET BOX S.A."/>
    <x v="0"/>
    <x v="1"/>
    <n v="3"/>
    <n v="3"/>
    <x v="0"/>
    <x v="0"/>
    <x v="1"/>
    <n v="8"/>
    <n v="3.63"/>
    <n v="2838131"/>
    <n v="354766.375"/>
  </r>
  <r>
    <s v="JET BOX S.A."/>
    <x v="0"/>
    <x v="1"/>
    <n v="3"/>
    <n v="3"/>
    <x v="0"/>
    <x v="2"/>
    <x v="2"/>
    <n v="4"/>
    <n v="1.77"/>
    <n v="74859"/>
    <n v="18714.75"/>
  </r>
  <r>
    <s v="JET BOX S.A."/>
    <x v="0"/>
    <x v="1"/>
    <n v="3"/>
    <n v="3"/>
    <x v="0"/>
    <x v="2"/>
    <x v="1"/>
    <n v="8"/>
    <n v="3.63"/>
    <n v="32082"/>
    <n v="4010.25"/>
  </r>
  <r>
    <s v="JET BOX S.A."/>
    <x v="0"/>
    <x v="1"/>
    <n v="3"/>
    <n v="3"/>
    <x v="0"/>
    <x v="1"/>
    <x v="2"/>
    <n v="186"/>
    <n v="84.39"/>
    <n v="1422313"/>
    <n v="7646.8440860215051"/>
  </r>
  <r>
    <s v="JET BOX S.A."/>
    <x v="0"/>
    <x v="1"/>
    <n v="3"/>
    <n v="3"/>
    <x v="0"/>
    <x v="1"/>
    <x v="1"/>
    <n v="7"/>
    <n v="3.18"/>
    <n v="609563"/>
    <n v="87080.428571428565"/>
  </r>
  <r>
    <s v="JET BOX S.A."/>
    <x v="0"/>
    <x v="1"/>
    <n v="3"/>
    <n v="2"/>
    <x v="0"/>
    <x v="3"/>
    <x v="3"/>
    <n v="243"/>
    <n v="110.42"/>
    <n v="6831897"/>
    <n v="28114.802469135804"/>
  </r>
  <r>
    <s v="JET BOX S.A."/>
    <x v="0"/>
    <x v="1"/>
    <n v="3"/>
    <n v="2"/>
    <x v="0"/>
    <x v="3"/>
    <x v="2"/>
    <n v="438"/>
    <n v="198.62"/>
    <n v="8198276"/>
    <n v="18717.525114155251"/>
  </r>
  <r>
    <s v="JET BOX S.A."/>
    <x v="0"/>
    <x v="1"/>
    <n v="3"/>
    <n v="2"/>
    <x v="0"/>
    <x v="3"/>
    <x v="1"/>
    <n v="1770"/>
    <n v="803.09"/>
    <n v="53288796"/>
    <n v="30106.664406779662"/>
  </r>
  <r>
    <s v="JET BOX S.A."/>
    <x v="0"/>
    <x v="1"/>
    <n v="3"/>
    <n v="2"/>
    <x v="0"/>
    <x v="0"/>
    <x v="2"/>
    <n v="87"/>
    <n v="39.47"/>
    <n v="4189377"/>
    <n v="48153.758620689652"/>
  </r>
  <r>
    <s v="JET BOX S.A."/>
    <x v="0"/>
    <x v="1"/>
    <n v="3"/>
    <n v="2"/>
    <x v="0"/>
    <x v="0"/>
    <x v="1"/>
    <n v="7"/>
    <n v="3.18"/>
    <n v="3568729"/>
    <n v="509818.42857142858"/>
  </r>
  <r>
    <s v="JET BOX S.A."/>
    <x v="0"/>
    <x v="1"/>
    <n v="3"/>
    <n v="2"/>
    <x v="0"/>
    <x v="2"/>
    <x v="2"/>
    <n v="5"/>
    <n v="2.31"/>
    <n v="96950"/>
    <n v="19390"/>
  </r>
  <r>
    <s v="JET BOX S.A."/>
    <x v="0"/>
    <x v="1"/>
    <n v="3"/>
    <n v="2"/>
    <x v="0"/>
    <x v="2"/>
    <x v="1"/>
    <n v="3"/>
    <n v="1.36"/>
    <n v="41550"/>
    <n v="13850"/>
  </r>
  <r>
    <s v="JET BOX S.A."/>
    <x v="0"/>
    <x v="1"/>
    <n v="3"/>
    <n v="2"/>
    <x v="0"/>
    <x v="1"/>
    <x v="2"/>
    <n v="243"/>
    <n v="110.25"/>
    <n v="1842050"/>
    <n v="7580.4526748971193"/>
  </r>
  <r>
    <s v="JET BOX S.A."/>
    <x v="0"/>
    <x v="1"/>
    <n v="3"/>
    <n v="2"/>
    <x v="0"/>
    <x v="1"/>
    <x v="1"/>
    <n v="15"/>
    <n v="6.81"/>
    <n v="789450"/>
    <n v="52630"/>
  </r>
  <r>
    <s v="JET BOX S.A."/>
    <x v="0"/>
    <x v="1"/>
    <n v="3"/>
    <n v="1"/>
    <x v="0"/>
    <x v="3"/>
    <x v="3"/>
    <n v="237"/>
    <n v="107.35"/>
    <n v="6572073"/>
    <n v="27730.265822784811"/>
  </r>
  <r>
    <s v="JET BOX S.A."/>
    <x v="0"/>
    <x v="1"/>
    <n v="3"/>
    <n v="1"/>
    <x v="0"/>
    <x v="3"/>
    <x v="2"/>
    <n v="425"/>
    <n v="193.1"/>
    <n v="7886487"/>
    <n v="18556.439999999999"/>
  </r>
  <r>
    <s v="JET BOX S.A."/>
    <x v="0"/>
    <x v="1"/>
    <n v="3"/>
    <n v="1"/>
    <x v="0"/>
    <x v="3"/>
    <x v="1"/>
    <n v="1721"/>
    <n v="780.85"/>
    <n v="51262168"/>
    <n v="29786.268448576408"/>
  </r>
  <r>
    <s v="JET BOX S.A."/>
    <x v="0"/>
    <x v="1"/>
    <n v="3"/>
    <n v="1"/>
    <x v="0"/>
    <x v="0"/>
    <x v="2"/>
    <n v="85"/>
    <n v="38.57"/>
    <n v="4022196"/>
    <n v="47319.952941176467"/>
  </r>
  <r>
    <s v="JET BOX S.A."/>
    <x v="0"/>
    <x v="1"/>
    <n v="3"/>
    <n v="1"/>
    <x v="0"/>
    <x v="0"/>
    <x v="1"/>
    <n v="1"/>
    <n v="0.45"/>
    <n v="3426315"/>
    <n v="3426315"/>
  </r>
  <r>
    <s v="JET BOX S.A."/>
    <x v="0"/>
    <x v="1"/>
    <n v="3"/>
    <n v="1"/>
    <x v="0"/>
    <x v="2"/>
    <x v="2"/>
    <n v="8"/>
    <n v="3.63"/>
    <n v="152775"/>
    <n v="19096.875"/>
  </r>
  <r>
    <s v="JET BOX S.A."/>
    <x v="0"/>
    <x v="1"/>
    <n v="3"/>
    <n v="1"/>
    <x v="0"/>
    <x v="2"/>
    <x v="1"/>
    <n v="3"/>
    <n v="1.36"/>
    <n v="65475"/>
    <n v="21825"/>
  </r>
  <r>
    <s v="JET BOX S.A."/>
    <x v="0"/>
    <x v="1"/>
    <n v="3"/>
    <n v="1"/>
    <x v="0"/>
    <x v="1"/>
    <x v="2"/>
    <n v="381"/>
    <n v="172.87"/>
    <n v="2902725"/>
    <n v="7618.7007874015744"/>
  </r>
  <r>
    <s v="JET BOX S.A."/>
    <x v="0"/>
    <x v="1"/>
    <n v="3"/>
    <n v="1"/>
    <x v="0"/>
    <x v="1"/>
    <x v="1"/>
    <n v="18"/>
    <n v="8.17"/>
    <n v="1244025"/>
    <n v="69112.5"/>
  </r>
  <r>
    <s v="JET BOX S.A."/>
    <x v="0"/>
    <x v="1"/>
    <n v="3"/>
    <n v="3"/>
    <x v="0"/>
    <x v="3"/>
    <x v="1"/>
    <n v="1427"/>
    <n v="647.46"/>
    <n v="41679183"/>
    <n v="29207.556412053258"/>
  </r>
  <r>
    <s v="JET BOX S.A."/>
    <x v="0"/>
    <x v="2"/>
    <n v="4"/>
    <n v="3"/>
    <x v="0"/>
    <x v="2"/>
    <x v="2"/>
    <n v="5"/>
    <n v="2.0099999999999998"/>
    <n v="83389"/>
    <n v="16677.8"/>
  </r>
  <r>
    <s v="JET BOX S.A."/>
    <x v="0"/>
    <x v="2"/>
    <n v="4"/>
    <n v="3"/>
    <x v="0"/>
    <x v="2"/>
    <x v="1"/>
    <n v="4"/>
    <n v="1.81"/>
    <n v="35738"/>
    <n v="8934.5"/>
  </r>
  <r>
    <s v="JET BOX S.A."/>
    <x v="0"/>
    <x v="2"/>
    <n v="4"/>
    <n v="3"/>
    <x v="0"/>
    <x v="1"/>
    <x v="2"/>
    <n v="157"/>
    <n v="71.23"/>
    <n v="1584386"/>
    <n v="10091.630573248407"/>
  </r>
  <r>
    <s v="JET BOX S.A."/>
    <x v="0"/>
    <x v="2"/>
    <n v="4"/>
    <n v="3"/>
    <x v="0"/>
    <x v="1"/>
    <x v="1"/>
    <n v="13"/>
    <n v="5.9"/>
    <n v="679022"/>
    <n v="52232.461538461539"/>
  </r>
  <r>
    <s v="JET BOX S.A."/>
    <x v="0"/>
    <x v="2"/>
    <n v="4"/>
    <n v="2"/>
    <x v="0"/>
    <x v="3"/>
    <x v="3"/>
    <n v="252"/>
    <n v="114.08"/>
    <n v="7439728"/>
    <n v="29522.730158730159"/>
  </r>
  <r>
    <s v="JET BOX S.A."/>
    <x v="0"/>
    <x v="2"/>
    <n v="4"/>
    <n v="2"/>
    <x v="0"/>
    <x v="3"/>
    <x v="2"/>
    <n v="453"/>
    <n v="205.43"/>
    <n v="8927673"/>
    <n v="19707.887417218542"/>
  </r>
  <r>
    <s v="JET BOX S.A."/>
    <x v="0"/>
    <x v="2"/>
    <n v="4"/>
    <n v="2"/>
    <x v="0"/>
    <x v="3"/>
    <x v="1"/>
    <n v="1823"/>
    <n v="827.13"/>
    <n v="58029876"/>
    <n v="31832.076796489302"/>
  </r>
  <r>
    <s v="JET BOX S.A."/>
    <x v="0"/>
    <x v="2"/>
    <n v="4"/>
    <n v="2"/>
    <x v="0"/>
    <x v="0"/>
    <x v="2"/>
    <n v="92"/>
    <n v="41.74"/>
    <n v="2005665"/>
    <n v="21800.706521739132"/>
  </r>
  <r>
    <s v="JET BOX S.A."/>
    <x v="0"/>
    <x v="2"/>
    <n v="4"/>
    <n v="2"/>
    <x v="0"/>
    <x v="0"/>
    <x v="1"/>
    <n v="11"/>
    <n v="4.99"/>
    <n v="1708530"/>
    <n v="155320.90909090909"/>
  </r>
  <r>
    <s v="JET BOX S.A."/>
    <x v="0"/>
    <x v="2"/>
    <n v="4"/>
    <n v="2"/>
    <x v="0"/>
    <x v="2"/>
    <x v="2"/>
    <n v="4"/>
    <n v="1.83"/>
    <n v="75390"/>
    <n v="18847.5"/>
  </r>
  <r>
    <s v="JET BOX S.A."/>
    <x v="0"/>
    <x v="2"/>
    <n v="4"/>
    <n v="2"/>
    <x v="0"/>
    <x v="2"/>
    <x v="1"/>
    <n v="3"/>
    <n v="0.91"/>
    <n v="32310"/>
    <n v="10770"/>
  </r>
  <r>
    <s v="JET BOX S.A."/>
    <x v="0"/>
    <x v="2"/>
    <n v="4"/>
    <n v="2"/>
    <x v="0"/>
    <x v="1"/>
    <x v="2"/>
    <n v="143"/>
    <n v="64.89"/>
    <n v="1432410"/>
    <n v="10016.853146853147"/>
  </r>
  <r>
    <s v="JET BOX S.A."/>
    <x v="0"/>
    <x v="2"/>
    <n v="4"/>
    <n v="2"/>
    <x v="0"/>
    <x v="1"/>
    <x v="1"/>
    <n v="6"/>
    <n v="2.72"/>
    <n v="613890"/>
    <n v="102315"/>
  </r>
  <r>
    <s v="JET BOX S.A."/>
    <x v="0"/>
    <x v="2"/>
    <n v="4"/>
    <n v="1"/>
    <x v="0"/>
    <x v="3"/>
    <x v="3"/>
    <n v="260"/>
    <n v="118.16"/>
    <n v="7641104"/>
    <n v="29388.861538461537"/>
  </r>
  <r>
    <s v="JET BOX S.A."/>
    <x v="0"/>
    <x v="2"/>
    <n v="4"/>
    <n v="1"/>
    <x v="0"/>
    <x v="3"/>
    <x v="2"/>
    <n v="469"/>
    <n v="212.76"/>
    <n v="9169325"/>
    <n v="19550.799573560769"/>
  </r>
  <r>
    <s v="JET BOX S.A."/>
    <x v="0"/>
    <x v="2"/>
    <n v="4"/>
    <n v="1"/>
    <x v="0"/>
    <x v="3"/>
    <x v="1"/>
    <n v="1889"/>
    <n v="857.08"/>
    <n v="59600614"/>
    <n v="31551.410269984117"/>
  </r>
  <r>
    <s v="JET BOX S.A."/>
    <x v="0"/>
    <x v="2"/>
    <n v="4"/>
    <n v="1"/>
    <x v="0"/>
    <x v="0"/>
    <x v="2"/>
    <n v="89"/>
    <n v="40.380000000000003"/>
    <n v="1906131"/>
    <n v="21417.20224719101"/>
  </r>
  <r>
    <s v="JET BOX S.A."/>
    <x v="0"/>
    <x v="2"/>
    <n v="4"/>
    <n v="1"/>
    <x v="0"/>
    <x v="0"/>
    <x v="1"/>
    <n v="5"/>
    <n v="2.27"/>
    <n v="1623741"/>
    <n v="324748.2"/>
  </r>
  <r>
    <s v="JET BOX S.A."/>
    <x v="0"/>
    <x v="2"/>
    <n v="4"/>
    <n v="1"/>
    <x v="0"/>
    <x v="2"/>
    <x v="2"/>
    <n v="4"/>
    <n v="2.06"/>
    <n v="37233"/>
    <n v="9308.25"/>
  </r>
  <r>
    <s v="JET BOX S.A."/>
    <x v="0"/>
    <x v="2"/>
    <n v="4"/>
    <n v="1"/>
    <x v="0"/>
    <x v="2"/>
    <x v="1"/>
    <n v="6"/>
    <n v="3.18"/>
    <n v="86878"/>
    <n v="14479.666666666666"/>
  </r>
  <r>
    <s v="JET BOX S.A."/>
    <x v="0"/>
    <x v="2"/>
    <n v="4"/>
    <n v="1"/>
    <x v="0"/>
    <x v="1"/>
    <x v="2"/>
    <n v="161"/>
    <n v="73.05"/>
    <n v="1650675"/>
    <n v="10252.639751552795"/>
  </r>
  <r>
    <s v="JET BOX S.A."/>
    <x v="0"/>
    <x v="2"/>
    <n v="4"/>
    <n v="1"/>
    <x v="0"/>
    <x v="1"/>
    <x v="1"/>
    <n v="12"/>
    <n v="5.44"/>
    <n v="707432"/>
    <n v="58952.666666666664"/>
  </r>
  <r>
    <s v="JET BOX S.A."/>
    <x v="0"/>
    <x v="2"/>
    <n v="4"/>
    <n v="3"/>
    <x v="0"/>
    <x v="3"/>
    <x v="3"/>
    <n v="386"/>
    <n v="175.2"/>
    <n v="11414272"/>
    <n v="29570.652849740931"/>
  </r>
  <r>
    <s v="JET BOX S.A."/>
    <x v="0"/>
    <x v="2"/>
    <n v="4"/>
    <n v="3"/>
    <x v="0"/>
    <x v="3"/>
    <x v="2"/>
    <n v="695"/>
    <n v="315.48"/>
    <n v="13697126"/>
    <n v="19708.094964028776"/>
  </r>
  <r>
    <s v="JET BOX S.A."/>
    <x v="0"/>
    <x v="2"/>
    <n v="4"/>
    <n v="3"/>
    <x v="0"/>
    <x v="3"/>
    <x v="1"/>
    <n v="2800"/>
    <n v="1270.42"/>
    <n v="89031321"/>
    <n v="31796.900357142858"/>
  </r>
  <r>
    <s v="JET BOX S.A."/>
    <x v="0"/>
    <x v="2"/>
    <n v="4"/>
    <n v="3"/>
    <x v="0"/>
    <x v="0"/>
    <x v="1"/>
    <n v="6"/>
    <n v="2.72"/>
    <n v="2532982"/>
    <n v="422163.66666666669"/>
  </r>
  <r>
    <s v="JET BOX S.A."/>
    <x v="0"/>
    <x v="2"/>
    <n v="4"/>
    <n v="3"/>
    <x v="0"/>
    <x v="0"/>
    <x v="2"/>
    <n v="137"/>
    <n v="62.16"/>
    <n v="2973500"/>
    <n v="21704.379562043796"/>
  </r>
  <r>
    <s v="J&amp;G BUSINESS COURIER S.A."/>
    <x v="0"/>
    <x v="0"/>
    <n v="2"/>
    <n v="1"/>
    <x v="1"/>
    <x v="2"/>
    <x v="2"/>
    <n v="66"/>
    <n v="163.77000000000001"/>
    <n v="73714"/>
    <n v="1116.878787878788"/>
  </r>
  <r>
    <s v="J&amp;G BUSINESS COURIER S.A."/>
    <x v="0"/>
    <x v="0"/>
    <n v="2"/>
    <n v="1"/>
    <x v="1"/>
    <x v="2"/>
    <x v="3"/>
    <n v="71"/>
    <n v="259.98"/>
    <n v="120343"/>
    <n v="1694.9718309859154"/>
  </r>
  <r>
    <s v="J&amp;G BUSINESS COURIER S.A."/>
    <x v="0"/>
    <x v="0"/>
    <n v="2"/>
    <n v="1"/>
    <x v="1"/>
    <x v="2"/>
    <x v="4"/>
    <n v="31"/>
    <n v="145.69"/>
    <n v="70805"/>
    <n v="2284.0322580645161"/>
  </r>
  <r>
    <s v="J&amp;G BUSINESS COURIER S.A."/>
    <x v="0"/>
    <x v="0"/>
    <n v="2"/>
    <n v="2"/>
    <x v="1"/>
    <x v="1"/>
    <x v="0"/>
    <n v="304"/>
    <n v="246.44"/>
    <n v="115005"/>
    <n v="378.30592105263156"/>
  </r>
  <r>
    <s v="J&amp;G BUSINESS COURIER S.A."/>
    <x v="0"/>
    <x v="0"/>
    <n v="2"/>
    <n v="2"/>
    <x v="1"/>
    <x v="1"/>
    <x v="1"/>
    <n v="350"/>
    <n v="539"/>
    <n v="273032"/>
    <n v="780.09142857142854"/>
  </r>
  <r>
    <s v="J&amp;G BUSINESS COURIER S.A."/>
    <x v="0"/>
    <x v="0"/>
    <n v="2"/>
    <n v="2"/>
    <x v="1"/>
    <x v="1"/>
    <x v="2"/>
    <n v="235"/>
    <n v="585.20000000000005"/>
    <n v="308168"/>
    <n v="1311.3531914893617"/>
  </r>
  <r>
    <s v="J&amp;G BUSINESS COURIER S.A."/>
    <x v="0"/>
    <x v="0"/>
    <n v="2"/>
    <n v="2"/>
    <x v="1"/>
    <x v="1"/>
    <x v="3"/>
    <n v="234"/>
    <n v="833.98"/>
    <n v="486665"/>
    <n v="2079.764957264957"/>
  </r>
  <r>
    <s v="J&amp;G BUSINESS COURIER S.A."/>
    <x v="0"/>
    <x v="0"/>
    <n v="2"/>
    <n v="2"/>
    <x v="1"/>
    <x v="1"/>
    <x v="4"/>
    <n v="157"/>
    <n v="752.39"/>
    <n v="479658"/>
    <n v="3055.1464968152868"/>
  </r>
  <r>
    <s v="J&amp;G BUSINESS COURIER S.A."/>
    <x v="0"/>
    <x v="0"/>
    <n v="2"/>
    <n v="2"/>
    <x v="1"/>
    <x v="2"/>
    <x v="0"/>
    <n v="62"/>
    <n v="50.49"/>
    <n v="23276"/>
    <n v="375.41935483870969"/>
  </r>
  <r>
    <s v="J&amp;G BUSINESS COURIER S.A."/>
    <x v="0"/>
    <x v="0"/>
    <n v="2"/>
    <n v="2"/>
    <x v="1"/>
    <x v="2"/>
    <x v="1"/>
    <n v="68"/>
    <n v="108.42"/>
    <n v="50906"/>
    <n v="748.61764705882354"/>
  </r>
  <r>
    <s v="J&amp;G BUSINESS COURIER S.A."/>
    <x v="0"/>
    <x v="0"/>
    <n v="2"/>
    <n v="2"/>
    <x v="1"/>
    <x v="2"/>
    <x v="2"/>
    <n v="57"/>
    <n v="139.29"/>
    <n v="65081"/>
    <n v="1141.7719298245613"/>
  </r>
  <r>
    <s v="J&amp;G BUSINESS COURIER S.A."/>
    <x v="0"/>
    <x v="0"/>
    <n v="2"/>
    <n v="2"/>
    <x v="1"/>
    <x v="2"/>
    <x v="3"/>
    <n v="64"/>
    <n v="232.32"/>
    <n v="112649"/>
    <n v="1760.140625"/>
  </r>
  <r>
    <s v="J&amp;G BUSINESS COURIER S.A."/>
    <x v="0"/>
    <x v="0"/>
    <n v="2"/>
    <n v="2"/>
    <x v="1"/>
    <x v="2"/>
    <x v="4"/>
    <n v="34"/>
    <n v="159.76"/>
    <n v="81432"/>
    <n v="2395.0588235294117"/>
  </r>
  <r>
    <s v="J&amp;G BUSINESS COURIER S.A."/>
    <x v="0"/>
    <x v="0"/>
    <n v="2"/>
    <n v="3"/>
    <x v="1"/>
    <x v="1"/>
    <x v="0"/>
    <n v="421"/>
    <n v="373.35"/>
    <n v="175259"/>
    <n v="416.29216152019001"/>
  </r>
  <r>
    <s v="J&amp;G BUSINESS COURIER S.A."/>
    <x v="0"/>
    <x v="0"/>
    <n v="2"/>
    <n v="1"/>
    <x v="1"/>
    <x v="2"/>
    <x v="1"/>
    <n v="90"/>
    <n v="142.34"/>
    <n v="65650"/>
    <n v="729.44444444444446"/>
  </r>
  <r>
    <s v="J&amp;G BUSINESS COURIER S.A."/>
    <x v="0"/>
    <x v="0"/>
    <n v="2"/>
    <n v="1"/>
    <x v="1"/>
    <x v="2"/>
    <x v="0"/>
    <n v="85"/>
    <n v="73.819999999999993"/>
    <n v="33891"/>
    <n v="398.7176470588235"/>
  </r>
  <r>
    <s v="J&amp;G BUSINESS COURIER S.A."/>
    <x v="0"/>
    <x v="0"/>
    <n v="2"/>
    <n v="1"/>
    <x v="1"/>
    <x v="1"/>
    <x v="4"/>
    <n v="197"/>
    <n v="948.38"/>
    <n v="728333"/>
    <n v="3697.1218274111675"/>
  </r>
  <r>
    <s v="J&amp;G BUSINESS COURIER S.A."/>
    <x v="0"/>
    <x v="0"/>
    <n v="2"/>
    <n v="1"/>
    <x v="1"/>
    <x v="1"/>
    <x v="3"/>
    <n v="284"/>
    <n v="1029.57"/>
    <n v="530983"/>
    <n v="1869.6584507042253"/>
  </r>
  <r>
    <s v="J&amp;G BUSINESS COURIER S.A."/>
    <x v="0"/>
    <x v="0"/>
    <n v="2"/>
    <n v="1"/>
    <x v="1"/>
    <x v="1"/>
    <x v="2"/>
    <n v="267"/>
    <n v="667.74"/>
    <n v="313882"/>
    <n v="1175.5880149812733"/>
  </r>
  <r>
    <s v="J&amp;G BUSINESS COURIER S.A."/>
    <x v="0"/>
    <x v="0"/>
    <n v="2"/>
    <n v="1"/>
    <x v="1"/>
    <x v="1"/>
    <x v="1"/>
    <n v="391"/>
    <n v="609.58000000000004"/>
    <n v="284338"/>
    <n v="727.20716112531966"/>
  </r>
  <r>
    <s v="J&amp;G BUSINESS COURIER S.A."/>
    <x v="0"/>
    <x v="0"/>
    <n v="2"/>
    <n v="1"/>
    <x v="1"/>
    <x v="1"/>
    <x v="0"/>
    <n v="339"/>
    <n v="282.27"/>
    <n v="130978"/>
    <n v="386.36578171091446"/>
  </r>
  <r>
    <s v="J&amp;G BUSINESS COURIER S.A."/>
    <x v="0"/>
    <x v="0"/>
    <n v="2"/>
    <n v="3"/>
    <x v="1"/>
    <x v="1"/>
    <x v="1"/>
    <n v="445"/>
    <n v="680.8"/>
    <n v="323084"/>
    <n v="726.0314606741573"/>
  </r>
  <r>
    <s v="J&amp;G BUSINESS COURIER S.A."/>
    <x v="0"/>
    <x v="0"/>
    <n v="2"/>
    <n v="3"/>
    <x v="1"/>
    <x v="2"/>
    <x v="3"/>
    <n v="67"/>
    <n v="248.16"/>
    <n v="115020"/>
    <n v="1716.7164179104477"/>
  </r>
  <r>
    <s v="J&amp;G BUSINESS COURIER S.A."/>
    <x v="0"/>
    <x v="0"/>
    <n v="2"/>
    <n v="3"/>
    <x v="1"/>
    <x v="2"/>
    <x v="2"/>
    <n v="76"/>
    <n v="186"/>
    <n v="86558"/>
    <n v="1138.921052631579"/>
  </r>
  <r>
    <s v="J&amp;G BUSINESS COURIER S.A."/>
    <x v="0"/>
    <x v="0"/>
    <n v="2"/>
    <n v="3"/>
    <x v="1"/>
    <x v="2"/>
    <x v="1"/>
    <n v="136"/>
    <n v="206.7"/>
    <n v="98414"/>
    <n v="723.63235294117646"/>
  </r>
  <r>
    <s v="J&amp;G BUSINESS COURIER S.A."/>
    <x v="0"/>
    <x v="0"/>
    <n v="2"/>
    <n v="3"/>
    <x v="1"/>
    <x v="2"/>
    <x v="0"/>
    <n v="129"/>
    <n v="113.61"/>
    <n v="55387"/>
    <n v="429.3565891472868"/>
  </r>
  <r>
    <s v="J&amp;G BUSINESS COURIER S.A."/>
    <x v="0"/>
    <x v="0"/>
    <n v="2"/>
    <n v="3"/>
    <x v="1"/>
    <x v="1"/>
    <x v="4"/>
    <n v="149"/>
    <n v="709.31"/>
    <n v="389740"/>
    <n v="2615.7046979865772"/>
  </r>
  <r>
    <s v="J&amp;G BUSINESS COURIER S.A."/>
    <x v="0"/>
    <x v="0"/>
    <n v="2"/>
    <n v="3"/>
    <x v="1"/>
    <x v="1"/>
    <x v="3"/>
    <n v="300"/>
    <n v="1088.1199999999999"/>
    <n v="628820"/>
    <n v="2096.0666666666666"/>
  </r>
  <r>
    <s v="J&amp;G BUSINESS COURIER S.A."/>
    <x v="0"/>
    <x v="0"/>
    <n v="2"/>
    <n v="3"/>
    <x v="1"/>
    <x v="1"/>
    <x v="2"/>
    <n v="298"/>
    <n v="729.94"/>
    <n v="436616"/>
    <n v="1465.1543624161075"/>
  </r>
  <r>
    <s v="J&amp;G BUSINESS COURIER S.A."/>
    <x v="0"/>
    <x v="0"/>
    <n v="2"/>
    <n v="3"/>
    <x v="1"/>
    <x v="2"/>
    <x v="4"/>
    <n v="47"/>
    <n v="222.83"/>
    <n v="110762"/>
    <n v="2356.6382978723404"/>
  </r>
  <r>
    <s v="J&amp;G BUSINESS COURIER S.A."/>
    <x v="0"/>
    <x v="1"/>
    <n v="3"/>
    <n v="3"/>
    <x v="1"/>
    <x v="2"/>
    <x v="0"/>
    <n v="91"/>
    <n v="77.7"/>
    <n v="50227"/>
    <n v="551.94505494505495"/>
  </r>
  <r>
    <s v="J&amp;G BUSINESS COURIER S.A."/>
    <x v="0"/>
    <x v="1"/>
    <n v="3"/>
    <n v="3"/>
    <x v="1"/>
    <x v="2"/>
    <x v="1"/>
    <n v="84"/>
    <n v="128.46"/>
    <n v="62390"/>
    <n v="742.73809523809518"/>
  </r>
  <r>
    <s v="J&amp;G BUSINESS COURIER S.A."/>
    <x v="0"/>
    <x v="1"/>
    <n v="3"/>
    <n v="3"/>
    <x v="1"/>
    <x v="2"/>
    <x v="2"/>
    <n v="41"/>
    <n v="100.72"/>
    <n v="45336"/>
    <n v="1105.7560975609756"/>
  </r>
  <r>
    <s v="J&amp;G BUSINESS COURIER S.A."/>
    <x v="0"/>
    <x v="1"/>
    <n v="3"/>
    <n v="3"/>
    <x v="1"/>
    <x v="2"/>
    <x v="3"/>
    <n v="75"/>
    <n v="287.55"/>
    <n v="133217"/>
    <n v="1776.2266666666667"/>
  </r>
  <r>
    <s v="J&amp;G BUSINESS COURIER S.A."/>
    <x v="0"/>
    <x v="1"/>
    <n v="3"/>
    <n v="3"/>
    <x v="1"/>
    <x v="2"/>
    <x v="4"/>
    <n v="25"/>
    <n v="120.25"/>
    <n v="59359"/>
    <n v="2374.36"/>
  </r>
  <r>
    <s v="J&amp;G BUSINESS COURIER S.A."/>
    <x v="0"/>
    <x v="1"/>
    <n v="3"/>
    <n v="1"/>
    <x v="1"/>
    <x v="1"/>
    <x v="0"/>
    <n v="338"/>
    <n v="298.16000000000003"/>
    <n v="164198"/>
    <n v="485.79289940828403"/>
  </r>
  <r>
    <s v="J&amp;G BUSINESS COURIER S.A."/>
    <x v="0"/>
    <x v="1"/>
    <n v="3"/>
    <n v="1"/>
    <x v="1"/>
    <x v="1"/>
    <x v="1"/>
    <n v="308"/>
    <n v="475.39"/>
    <n v="218744"/>
    <n v="710.20779220779218"/>
  </r>
  <r>
    <s v="J&amp;G BUSINESS COURIER S.A."/>
    <x v="0"/>
    <x v="1"/>
    <n v="3"/>
    <n v="1"/>
    <x v="1"/>
    <x v="1"/>
    <x v="2"/>
    <n v="228"/>
    <n v="565.94000000000005"/>
    <n v="344511"/>
    <n v="1511.0131578947369"/>
  </r>
  <r>
    <s v="J&amp;G BUSINESS COURIER S.A."/>
    <x v="0"/>
    <x v="1"/>
    <n v="3"/>
    <n v="1"/>
    <x v="1"/>
    <x v="1"/>
    <x v="3"/>
    <n v="237"/>
    <n v="863.46"/>
    <n v="523405"/>
    <n v="2208.4599156118143"/>
  </r>
  <r>
    <s v="J&amp;G BUSINESS COURIER S.A."/>
    <x v="0"/>
    <x v="1"/>
    <n v="3"/>
    <n v="1"/>
    <x v="1"/>
    <x v="1"/>
    <x v="4"/>
    <n v="137"/>
    <n v="655.54"/>
    <n v="395363"/>
    <n v="2885.8613138686133"/>
  </r>
  <r>
    <s v="J&amp;G BUSINESS COURIER S.A."/>
    <x v="0"/>
    <x v="1"/>
    <n v="3"/>
    <n v="1"/>
    <x v="1"/>
    <x v="2"/>
    <x v="0"/>
    <n v="114"/>
    <n v="103.82"/>
    <n v="79835"/>
    <n v="700.30701754385962"/>
  </r>
  <r>
    <s v="J&amp;G BUSINESS COURIER S.A."/>
    <x v="0"/>
    <x v="1"/>
    <n v="3"/>
    <n v="1"/>
    <x v="1"/>
    <x v="2"/>
    <x v="1"/>
    <n v="77"/>
    <n v="119.76"/>
    <n v="56008"/>
    <n v="727.37662337662334"/>
  </r>
  <r>
    <s v="J&amp;G BUSINESS COURIER S.A."/>
    <x v="0"/>
    <x v="1"/>
    <n v="3"/>
    <n v="1"/>
    <x v="1"/>
    <x v="2"/>
    <x v="2"/>
    <n v="56"/>
    <n v="137.65"/>
    <n v="67387"/>
    <n v="1203.3392857142858"/>
  </r>
  <r>
    <s v="J&amp;G BUSINESS COURIER S.A."/>
    <x v="0"/>
    <x v="1"/>
    <n v="3"/>
    <n v="1"/>
    <x v="1"/>
    <x v="2"/>
    <x v="3"/>
    <n v="54"/>
    <n v="188.74"/>
    <n v="106308"/>
    <n v="1968.6666666666667"/>
  </r>
  <r>
    <s v="J&amp;G BUSINESS COURIER S.A."/>
    <x v="0"/>
    <x v="1"/>
    <n v="3"/>
    <n v="1"/>
    <x v="1"/>
    <x v="2"/>
    <x v="4"/>
    <n v="32"/>
    <n v="156.08000000000001"/>
    <n v="80726"/>
    <n v="2522.6875"/>
  </r>
  <r>
    <s v="J&amp;G BUSINESS COURIER S.A."/>
    <x v="0"/>
    <x v="1"/>
    <n v="3"/>
    <n v="2"/>
    <x v="1"/>
    <x v="1"/>
    <x v="0"/>
    <n v="405"/>
    <n v="330.57"/>
    <n v="191156"/>
    <n v="471.99012345679012"/>
  </r>
  <r>
    <s v="J&amp;G BUSINESS COURIER S.A."/>
    <x v="0"/>
    <x v="1"/>
    <n v="3"/>
    <n v="2"/>
    <x v="1"/>
    <x v="1"/>
    <x v="1"/>
    <n v="386"/>
    <n v="592.01"/>
    <n v="280735"/>
    <n v="727.29274611398966"/>
  </r>
  <r>
    <s v="J&amp;G BUSINESS COURIER S.A."/>
    <x v="0"/>
    <x v="1"/>
    <n v="3"/>
    <n v="2"/>
    <x v="1"/>
    <x v="1"/>
    <x v="2"/>
    <n v="279"/>
    <n v="693.6"/>
    <n v="448470"/>
    <n v="1607.4193548387098"/>
  </r>
  <r>
    <s v="J&amp;G BUSINESS COURIER S.A."/>
    <x v="0"/>
    <x v="1"/>
    <n v="3"/>
    <n v="2"/>
    <x v="1"/>
    <x v="1"/>
    <x v="3"/>
    <n v="324"/>
    <n v="1179.6099999999999"/>
    <n v="672278"/>
    <n v="2074.9320987654319"/>
  </r>
  <r>
    <s v="J&amp;G BUSINESS COURIER S.A."/>
    <x v="0"/>
    <x v="1"/>
    <n v="3"/>
    <n v="2"/>
    <x v="1"/>
    <x v="1"/>
    <x v="4"/>
    <n v="162"/>
    <n v="766.99"/>
    <n v="459080"/>
    <n v="2833.8271604938273"/>
  </r>
  <r>
    <s v="J&amp;G BUSINESS COURIER S.A."/>
    <x v="0"/>
    <x v="1"/>
    <n v="3"/>
    <n v="2"/>
    <x v="1"/>
    <x v="2"/>
    <x v="0"/>
    <n v="214"/>
    <n v="180.19"/>
    <n v="173018"/>
    <n v="808.49532710280369"/>
  </r>
  <r>
    <s v="J&amp;G BUSINESS COURIER S.A."/>
    <x v="0"/>
    <x v="1"/>
    <n v="3"/>
    <n v="2"/>
    <x v="1"/>
    <x v="2"/>
    <x v="1"/>
    <n v="110"/>
    <n v="168.05"/>
    <n v="75643"/>
    <n v="687.66363636363633"/>
  </r>
  <r>
    <s v="J&amp;G BUSINESS COURIER S.A."/>
    <x v="0"/>
    <x v="1"/>
    <n v="3"/>
    <n v="2"/>
    <x v="1"/>
    <x v="2"/>
    <x v="2"/>
    <n v="60"/>
    <n v="147.44999999999999"/>
    <n v="68753"/>
    <n v="1145.8833333333334"/>
  </r>
  <r>
    <s v="J&amp;G BUSINESS COURIER S.A."/>
    <x v="0"/>
    <x v="1"/>
    <n v="3"/>
    <n v="2"/>
    <x v="1"/>
    <x v="2"/>
    <x v="3"/>
    <n v="120"/>
    <n v="450"/>
    <n v="206792"/>
    <n v="1723.2666666666667"/>
  </r>
  <r>
    <s v="J&amp;G BUSINESS COURIER S.A."/>
    <x v="0"/>
    <x v="1"/>
    <n v="3"/>
    <n v="2"/>
    <x v="1"/>
    <x v="2"/>
    <x v="4"/>
    <n v="39"/>
    <n v="185.16"/>
    <n v="99048"/>
    <n v="2539.6923076923076"/>
  </r>
  <r>
    <s v="J&amp;G BUSINESS COURIER S.A."/>
    <x v="0"/>
    <x v="1"/>
    <n v="3"/>
    <n v="3"/>
    <x v="1"/>
    <x v="1"/>
    <x v="0"/>
    <n v="268"/>
    <n v="224.97"/>
    <n v="112767"/>
    <n v="420.77238805970148"/>
  </r>
  <r>
    <s v="J&amp;G BUSINESS COURIER S.A."/>
    <x v="0"/>
    <x v="1"/>
    <n v="3"/>
    <n v="3"/>
    <x v="1"/>
    <x v="1"/>
    <x v="1"/>
    <n v="269"/>
    <n v="421.64"/>
    <n v="221156"/>
    <n v="822.1412639405205"/>
  </r>
  <r>
    <s v="J&amp;G BUSINESS COURIER S.A."/>
    <x v="0"/>
    <x v="1"/>
    <n v="3"/>
    <n v="3"/>
    <x v="1"/>
    <x v="1"/>
    <x v="2"/>
    <n v="209"/>
    <n v="518.99"/>
    <n v="303646"/>
    <n v="1452.8516746411483"/>
  </r>
  <r>
    <s v="J&amp;G BUSINESS COURIER S.A."/>
    <x v="0"/>
    <x v="1"/>
    <n v="3"/>
    <n v="3"/>
    <x v="1"/>
    <x v="1"/>
    <x v="3"/>
    <n v="198"/>
    <n v="711.65"/>
    <n v="388058"/>
    <n v="1959.8888888888889"/>
  </r>
  <r>
    <s v="J&amp;G BUSINESS COURIER S.A."/>
    <x v="0"/>
    <x v="1"/>
    <n v="3"/>
    <n v="3"/>
    <x v="1"/>
    <x v="1"/>
    <x v="4"/>
    <n v="113"/>
    <n v="539.98"/>
    <n v="372585"/>
    <n v="3297.212389380531"/>
  </r>
  <r>
    <s v="J&amp;G BUSINESS COURIER S.A."/>
    <x v="0"/>
    <x v="2"/>
    <n v="4"/>
    <n v="2"/>
    <x v="1"/>
    <x v="1"/>
    <x v="3"/>
    <n v="247"/>
    <n v="883.32"/>
    <n v="14520.21"/>
    <n v="58.78627530364372"/>
  </r>
  <r>
    <s v="J&amp;G BUSINESS COURIER S.A."/>
    <x v="0"/>
    <x v="2"/>
    <n v="4"/>
    <n v="1"/>
    <x v="1"/>
    <x v="2"/>
    <x v="3"/>
    <n v="134"/>
    <n v="489.12"/>
    <n v="6818.34"/>
    <n v="50.88313432835821"/>
  </r>
  <r>
    <s v="J&amp;G BUSINESS COURIER S.A."/>
    <x v="0"/>
    <x v="2"/>
    <n v="4"/>
    <n v="2"/>
    <x v="1"/>
    <x v="2"/>
    <x v="0"/>
    <n v="66"/>
    <n v="54.89"/>
    <n v="795.84"/>
    <n v="12.058181818181819"/>
  </r>
  <r>
    <s v="J&amp;G BUSINESS COURIER S.A."/>
    <x v="0"/>
    <x v="2"/>
    <n v="4"/>
    <n v="2"/>
    <x v="1"/>
    <x v="2"/>
    <x v="1"/>
    <n v="110"/>
    <n v="173"/>
    <n v="2336.2800000000002"/>
    <n v="21.238909090909093"/>
  </r>
  <r>
    <s v="J&amp;G BUSINESS COURIER S.A."/>
    <x v="0"/>
    <x v="2"/>
    <n v="4"/>
    <n v="2"/>
    <x v="1"/>
    <x v="2"/>
    <x v="2"/>
    <n v="61"/>
    <n v="154.22"/>
    <n v="2168.04"/>
    <n v="35.541639344262293"/>
  </r>
  <r>
    <s v="J&amp;G BUSINESS COURIER S.A."/>
    <x v="0"/>
    <x v="2"/>
    <n v="4"/>
    <n v="2"/>
    <x v="1"/>
    <x v="2"/>
    <x v="3"/>
    <n v="66"/>
    <n v="239.36"/>
    <n v="4039.32"/>
    <n v="61.201818181818183"/>
  </r>
  <r>
    <s v="J&amp;G BUSINESS COURIER S.A."/>
    <x v="0"/>
    <x v="2"/>
    <n v="4"/>
    <n v="2"/>
    <x v="1"/>
    <x v="2"/>
    <x v="4"/>
    <n v="50"/>
    <n v="233.3"/>
    <n v="3292.77"/>
    <n v="65.855400000000003"/>
  </r>
  <r>
    <s v="J&amp;G BUSINESS COURIER S.A."/>
    <x v="0"/>
    <x v="2"/>
    <n v="4"/>
    <n v="3"/>
    <x v="1"/>
    <x v="1"/>
    <x v="0"/>
    <n v="566"/>
    <n v="477.21"/>
    <n v="6632.46"/>
    <n v="11.718127208480565"/>
  </r>
  <r>
    <s v="J&amp;G BUSINESS COURIER S.A."/>
    <x v="0"/>
    <x v="2"/>
    <n v="4"/>
    <n v="3"/>
    <x v="1"/>
    <x v="1"/>
    <x v="1"/>
    <n v="918"/>
    <n v="1439.97"/>
    <n v="21606.09"/>
    <n v="23.536045751633988"/>
  </r>
  <r>
    <s v="J&amp;G BUSINESS COURIER S.A."/>
    <x v="0"/>
    <x v="2"/>
    <n v="4"/>
    <n v="3"/>
    <x v="1"/>
    <x v="1"/>
    <x v="2"/>
    <n v="516"/>
    <n v="1286.53"/>
    <n v="20744.43"/>
    <n v="40.202383720930236"/>
  </r>
  <r>
    <s v="J&amp;G BUSINESS COURIER S.A."/>
    <x v="0"/>
    <x v="2"/>
    <n v="4"/>
    <n v="3"/>
    <x v="1"/>
    <x v="1"/>
    <x v="3"/>
    <n v="523"/>
    <n v="1885.9"/>
    <n v="30222.15"/>
    <n v="57.786137667304018"/>
  </r>
  <r>
    <s v="J&amp;G BUSINESS COURIER S.A."/>
    <x v="0"/>
    <x v="2"/>
    <n v="4"/>
    <n v="3"/>
    <x v="1"/>
    <x v="1"/>
    <x v="4"/>
    <n v="227"/>
    <n v="1084.0899999999999"/>
    <n v="25769.31"/>
    <n v="113.52118942731278"/>
  </r>
  <r>
    <s v="J&amp;G BUSINESS COURIER S.A."/>
    <x v="0"/>
    <x v="2"/>
    <n v="4"/>
    <n v="3"/>
    <x v="1"/>
    <x v="2"/>
    <x v="0"/>
    <n v="138"/>
    <n v="115.92"/>
    <n v="1566.99"/>
    <n v="11.355"/>
  </r>
  <r>
    <s v="J&amp;G BUSINESS COURIER S.A."/>
    <x v="0"/>
    <x v="2"/>
    <n v="4"/>
    <n v="3"/>
    <x v="1"/>
    <x v="2"/>
    <x v="1"/>
    <n v="199"/>
    <n v="311.14"/>
    <n v="4244.58"/>
    <n v="21.329547738693467"/>
  </r>
  <r>
    <s v="J&amp;G BUSINESS COURIER S.A."/>
    <x v="0"/>
    <x v="2"/>
    <n v="4"/>
    <n v="3"/>
    <x v="1"/>
    <x v="2"/>
    <x v="2"/>
    <n v="88"/>
    <n v="216.86"/>
    <n v="3171.21"/>
    <n v="36.036477272727275"/>
  </r>
  <r>
    <s v="J&amp;G BUSINESS COURIER S.A."/>
    <x v="0"/>
    <x v="2"/>
    <n v="4"/>
    <n v="3"/>
    <x v="1"/>
    <x v="2"/>
    <x v="3"/>
    <n v="123"/>
    <n v="439.06"/>
    <n v="6578.43"/>
    <n v="53.483170731707318"/>
  </r>
  <r>
    <s v="J&amp;G BUSINESS COURIER S.A."/>
    <x v="0"/>
    <x v="2"/>
    <n v="4"/>
    <n v="3"/>
    <x v="1"/>
    <x v="2"/>
    <x v="4"/>
    <n v="55"/>
    <n v="261.62"/>
    <n v="4296.72"/>
    <n v="78.122181818181829"/>
  </r>
  <r>
    <s v="J&amp;G BUSINESS COURIER S.A."/>
    <x v="0"/>
    <x v="2"/>
    <n v="4"/>
    <n v="1"/>
    <x v="1"/>
    <x v="2"/>
    <x v="4"/>
    <n v="52"/>
    <n v="246.88"/>
    <n v="3633.42"/>
    <n v="69.873461538461541"/>
  </r>
  <r>
    <s v="J&amp;G BUSINESS COURIER S.A."/>
    <x v="0"/>
    <x v="2"/>
    <n v="4"/>
    <n v="2"/>
    <x v="1"/>
    <x v="1"/>
    <x v="0"/>
    <n v="258"/>
    <n v="218.51"/>
    <n v="3005.37"/>
    <n v="11.648720930232559"/>
  </r>
  <r>
    <s v="J&amp;G BUSINESS COURIER S.A."/>
    <x v="0"/>
    <x v="2"/>
    <n v="4"/>
    <n v="2"/>
    <x v="1"/>
    <x v="1"/>
    <x v="1"/>
    <n v="379"/>
    <n v="596.14"/>
    <n v="9651.66"/>
    <n v="25.466121372031662"/>
  </r>
  <r>
    <s v="J&amp;G BUSINESS COURIER S.A."/>
    <x v="0"/>
    <x v="2"/>
    <n v="4"/>
    <n v="2"/>
    <x v="1"/>
    <x v="1"/>
    <x v="2"/>
    <n v="316"/>
    <n v="789.99"/>
    <n v="12546.51"/>
    <n v="39.704145569620252"/>
  </r>
  <r>
    <s v="J&amp;G BUSINESS COURIER S.A."/>
    <x v="0"/>
    <x v="2"/>
    <n v="4"/>
    <n v="1"/>
    <x v="1"/>
    <x v="1"/>
    <x v="0"/>
    <n v="491"/>
    <n v="414.99"/>
    <n v="5735.64"/>
    <n v="11.681547861507129"/>
  </r>
  <r>
    <s v="J&amp;G BUSINESS COURIER S.A."/>
    <x v="0"/>
    <x v="2"/>
    <n v="4"/>
    <n v="1"/>
    <x v="1"/>
    <x v="1"/>
    <x v="1"/>
    <n v="584"/>
    <n v="904.96"/>
    <n v="14444.64"/>
    <n v="24.733972602739726"/>
  </r>
  <r>
    <s v="J&amp;G BUSINESS COURIER S.A."/>
    <x v="0"/>
    <x v="2"/>
    <n v="4"/>
    <n v="1"/>
    <x v="1"/>
    <x v="1"/>
    <x v="2"/>
    <n v="359"/>
    <n v="894.82"/>
    <n v="15120.24"/>
    <n v="42.117660167130921"/>
  </r>
  <r>
    <s v="J&amp;G BUSINESS COURIER S.A."/>
    <x v="0"/>
    <x v="2"/>
    <n v="4"/>
    <n v="1"/>
    <x v="1"/>
    <x v="1"/>
    <x v="3"/>
    <n v="357"/>
    <n v="1272.51"/>
    <n v="20611.259999999998"/>
    <n v="57.734621848739494"/>
  </r>
  <r>
    <s v="J&amp;G BUSINESS COURIER S.A."/>
    <x v="0"/>
    <x v="2"/>
    <n v="4"/>
    <n v="1"/>
    <x v="1"/>
    <x v="1"/>
    <x v="4"/>
    <n v="202"/>
    <n v="961.39"/>
    <n v="15216.96"/>
    <n v="75.331485148514844"/>
  </r>
  <r>
    <s v="J&amp;G BUSINESS COURIER S.A."/>
    <x v="0"/>
    <x v="2"/>
    <n v="4"/>
    <n v="1"/>
    <x v="1"/>
    <x v="2"/>
    <x v="0"/>
    <n v="116"/>
    <n v="94.36"/>
    <n v="1370.01"/>
    <n v="11.810431034482759"/>
  </r>
  <r>
    <s v="J&amp;G BUSINESS COURIER S.A."/>
    <x v="0"/>
    <x v="2"/>
    <n v="4"/>
    <n v="1"/>
    <x v="1"/>
    <x v="2"/>
    <x v="1"/>
    <n v="165"/>
    <n v="258.20999999999998"/>
    <n v="3531.69"/>
    <n v="21.404181818181819"/>
  </r>
  <r>
    <s v="J&amp;G BUSINESS COURIER S.A."/>
    <x v="0"/>
    <x v="2"/>
    <n v="4"/>
    <n v="1"/>
    <x v="1"/>
    <x v="2"/>
    <x v="2"/>
    <n v="98"/>
    <n v="239.33"/>
    <n v="3310.29"/>
    <n v="33.778469387755102"/>
  </r>
  <r>
    <s v="J&amp;G BUSINESS COURIER S.A."/>
    <x v="0"/>
    <x v="2"/>
    <n v="4"/>
    <n v="2"/>
    <x v="1"/>
    <x v="1"/>
    <x v="4"/>
    <n v="158"/>
    <n v="740.49"/>
    <n v="12562.92"/>
    <n v="79.512151898734174"/>
  </r>
  <r>
    <s v="LANPOSTAL EXPRESS LTDA"/>
    <x v="0"/>
    <x v="0"/>
    <n v="2"/>
    <n v="2"/>
    <x v="1"/>
    <x v="1"/>
    <x v="0"/>
    <n v="119929"/>
    <n v="360"/>
    <n v="63202802"/>
    <n v="527.00182608043087"/>
  </r>
  <r>
    <s v="LANPOSTAL EXPRESS LTDA"/>
    <x v="0"/>
    <x v="0"/>
    <n v="2"/>
    <n v="3"/>
    <x v="1"/>
    <x v="1"/>
    <x v="0"/>
    <n v="122975"/>
    <n v="369"/>
    <n v="64807893"/>
    <n v="527.00055295791833"/>
  </r>
  <r>
    <s v="LANPOSTAL EXPRESS LTDA"/>
    <x v="0"/>
    <x v="0"/>
    <n v="2"/>
    <n v="1"/>
    <x v="1"/>
    <x v="1"/>
    <x v="0"/>
    <n v="113330"/>
    <n v="340"/>
    <n v="59724926"/>
    <n v="527.0001411806229"/>
  </r>
  <r>
    <s v="LANPOSTAL EXPRESS LTDA"/>
    <x v="0"/>
    <x v="1"/>
    <n v="3"/>
    <n v="3"/>
    <x v="1"/>
    <x v="1"/>
    <x v="0"/>
    <n v="111786"/>
    <n v="335"/>
    <n v="63085175"/>
    <n v="564.33878124273167"/>
  </r>
  <r>
    <s v="LANPOSTAL EXPRESS LTDA"/>
    <x v="0"/>
    <x v="1"/>
    <n v="3"/>
    <n v="1"/>
    <x v="1"/>
    <x v="1"/>
    <x v="0"/>
    <n v="133117"/>
    <n v="399"/>
    <n v="75123210"/>
    <n v="564.3397161895175"/>
  </r>
  <r>
    <s v="LANPOSTAL EXPRESS LTDA"/>
    <x v="0"/>
    <x v="1"/>
    <n v="3"/>
    <n v="2"/>
    <x v="1"/>
    <x v="1"/>
    <x v="0"/>
    <n v="134619"/>
    <n v="404"/>
    <n v="75970677"/>
    <n v="564.3384440532169"/>
  </r>
  <r>
    <s v="LANPOSTAL EXPRESS LTDA"/>
    <x v="0"/>
    <x v="2"/>
    <n v="4"/>
    <n v="3"/>
    <x v="1"/>
    <x v="1"/>
    <x v="0"/>
    <n v="105403"/>
    <n v="316"/>
    <n v="55547239"/>
    <n v="526.99865278976881"/>
  </r>
  <r>
    <s v="LANPOSTAL EXPRESS LTDA"/>
    <x v="0"/>
    <x v="2"/>
    <n v="4"/>
    <n v="1"/>
    <x v="1"/>
    <x v="1"/>
    <x v="0"/>
    <n v="116503"/>
    <n v="349"/>
    <n v="61397228"/>
    <n v="527.00126177008315"/>
  </r>
  <r>
    <s v="LANPOSTAL EXPRESS LTDA"/>
    <x v="0"/>
    <x v="2"/>
    <n v="4"/>
    <n v="2"/>
    <x v="1"/>
    <x v="1"/>
    <x v="0"/>
    <n v="110262"/>
    <n v="331"/>
    <n v="58107924"/>
    <n v="526.99863960385267"/>
  </r>
  <r>
    <s v="LARS COURRIER S.A."/>
    <x v="0"/>
    <x v="0"/>
    <n v="2"/>
    <n v="1"/>
    <x v="1"/>
    <x v="2"/>
    <x v="2"/>
    <n v="499"/>
    <n v="1246.5899999999999"/>
    <n v="263230"/>
    <n v="527.51503006012024"/>
  </r>
  <r>
    <s v="LARS COURRIER S.A."/>
    <x v="0"/>
    <x v="0"/>
    <n v="2"/>
    <n v="3"/>
    <x v="1"/>
    <x v="2"/>
    <x v="0"/>
    <n v="1617"/>
    <n v="766.85"/>
    <n v="220991"/>
    <n v="136.66728509585653"/>
  </r>
  <r>
    <s v="LARS COURRIER S.A."/>
    <x v="0"/>
    <x v="0"/>
    <n v="2"/>
    <n v="1"/>
    <x v="1"/>
    <x v="2"/>
    <x v="0"/>
    <n v="1068"/>
    <n v="493.15"/>
    <n v="109265"/>
    <n v="102.30805243445693"/>
  </r>
  <r>
    <s v="LARS COURRIER S.A."/>
    <x v="0"/>
    <x v="0"/>
    <n v="2"/>
    <n v="3"/>
    <x v="1"/>
    <x v="2"/>
    <x v="4"/>
    <n v="1965"/>
    <n v="8968.91"/>
    <n v="986713"/>
    <n v="502.14402035623408"/>
  </r>
  <r>
    <s v="LARS COURRIER S.A."/>
    <x v="0"/>
    <x v="0"/>
    <n v="2"/>
    <n v="3"/>
    <x v="1"/>
    <x v="2"/>
    <x v="3"/>
    <n v="832"/>
    <n v="2880.75"/>
    <n v="502047"/>
    <n v="603.421875"/>
  </r>
  <r>
    <s v="LARS COURRIER S.A."/>
    <x v="0"/>
    <x v="0"/>
    <n v="2"/>
    <n v="3"/>
    <x v="1"/>
    <x v="2"/>
    <x v="2"/>
    <n v="732"/>
    <n v="1829.02"/>
    <n v="391165"/>
    <n v="534.37841530054641"/>
  </r>
  <r>
    <s v="LARS COURRIER S.A."/>
    <x v="0"/>
    <x v="0"/>
    <n v="2"/>
    <n v="3"/>
    <x v="1"/>
    <x v="2"/>
    <x v="1"/>
    <n v="770"/>
    <n v="1167.74"/>
    <n v="347042"/>
    <n v="450.70389610389611"/>
  </r>
  <r>
    <s v="LARS COURRIER S.A."/>
    <x v="0"/>
    <x v="0"/>
    <n v="2"/>
    <n v="1"/>
    <x v="1"/>
    <x v="2"/>
    <x v="3"/>
    <n v="526"/>
    <n v="1804.77"/>
    <n v="367874"/>
    <n v="699.38022813688212"/>
  </r>
  <r>
    <s v="LARS COURRIER S.A."/>
    <x v="0"/>
    <x v="0"/>
    <n v="2"/>
    <n v="1"/>
    <x v="1"/>
    <x v="2"/>
    <x v="4"/>
    <n v="1651"/>
    <n v="7562.47"/>
    <n v="835402"/>
    <n v="505.99757722592369"/>
  </r>
  <r>
    <s v="LARS COURRIER S.A."/>
    <x v="0"/>
    <x v="0"/>
    <n v="2"/>
    <n v="2"/>
    <x v="1"/>
    <x v="2"/>
    <x v="0"/>
    <n v="1218"/>
    <n v="549.4"/>
    <n v="120782"/>
    <n v="99.164203612479469"/>
  </r>
  <r>
    <s v="LARS COURRIER S.A."/>
    <x v="0"/>
    <x v="0"/>
    <n v="2"/>
    <n v="2"/>
    <x v="1"/>
    <x v="2"/>
    <x v="1"/>
    <n v="642"/>
    <n v="995.47"/>
    <n v="242738"/>
    <n v="378.09657320872276"/>
  </r>
  <r>
    <s v="LARS COURRIER S.A."/>
    <x v="0"/>
    <x v="0"/>
    <n v="2"/>
    <n v="2"/>
    <x v="1"/>
    <x v="2"/>
    <x v="2"/>
    <n v="627"/>
    <n v="1564.25"/>
    <n v="370202"/>
    <n v="590.43381180223287"/>
  </r>
  <r>
    <s v="LARS COURRIER S.A."/>
    <x v="0"/>
    <x v="0"/>
    <n v="2"/>
    <n v="2"/>
    <x v="1"/>
    <x v="2"/>
    <x v="3"/>
    <n v="707"/>
    <n v="2414.29"/>
    <n v="462620"/>
    <n v="654.34229137199429"/>
  </r>
  <r>
    <s v="LARS COURRIER S.A."/>
    <x v="0"/>
    <x v="0"/>
    <n v="2"/>
    <n v="2"/>
    <x v="1"/>
    <x v="2"/>
    <x v="4"/>
    <n v="1703"/>
    <n v="7782.71"/>
    <n v="810175"/>
    <n v="475.73399882560187"/>
  </r>
  <r>
    <s v="LARS COURRIER S.A."/>
    <x v="0"/>
    <x v="0"/>
    <n v="2"/>
    <n v="1"/>
    <x v="1"/>
    <x v="2"/>
    <x v="1"/>
    <n v="487"/>
    <n v="754.78"/>
    <n v="191358"/>
    <n v="392.93223819301846"/>
  </r>
  <r>
    <s v="LARS COURRIER S.A."/>
    <x v="0"/>
    <x v="1"/>
    <n v="3"/>
    <n v="1"/>
    <x v="1"/>
    <x v="1"/>
    <x v="0"/>
    <n v="395"/>
    <n v="235.33"/>
    <n v="72404"/>
    <n v="183.30126582278481"/>
  </r>
  <r>
    <s v="LARS COURRIER S.A."/>
    <x v="0"/>
    <x v="1"/>
    <n v="3"/>
    <n v="3"/>
    <x v="1"/>
    <x v="1"/>
    <x v="4"/>
    <n v="826"/>
    <n v="3768.05"/>
    <n v="1062724"/>
    <n v="1286.590799031477"/>
  </r>
  <r>
    <s v="LARS COURRIER S.A."/>
    <x v="0"/>
    <x v="1"/>
    <n v="3"/>
    <n v="3"/>
    <x v="1"/>
    <x v="1"/>
    <x v="3"/>
    <n v="258"/>
    <n v="886.93"/>
    <n v="340026.5"/>
    <n v="1317.9321705426357"/>
  </r>
  <r>
    <s v="LARS COURRIER S.A."/>
    <x v="0"/>
    <x v="1"/>
    <n v="3"/>
    <n v="3"/>
    <x v="1"/>
    <x v="1"/>
    <x v="2"/>
    <n v="277"/>
    <n v="700.32"/>
    <n v="288745.5"/>
    <n v="1042.4025270758123"/>
  </r>
  <r>
    <s v="LARS COURRIER S.A."/>
    <x v="0"/>
    <x v="1"/>
    <n v="3"/>
    <n v="3"/>
    <x v="1"/>
    <x v="1"/>
    <x v="1"/>
    <n v="340"/>
    <n v="536.97"/>
    <n v="229868.5"/>
    <n v="676.0838235294118"/>
  </r>
  <r>
    <s v="LARS COURRIER S.A."/>
    <x v="0"/>
    <x v="1"/>
    <n v="3"/>
    <n v="3"/>
    <x v="1"/>
    <x v="1"/>
    <x v="0"/>
    <n v="624"/>
    <n v="434.13"/>
    <n v="189538"/>
    <n v="303.74679487179486"/>
  </r>
  <r>
    <s v="LARS COURRIER S.A."/>
    <x v="0"/>
    <x v="1"/>
    <n v="3"/>
    <n v="2"/>
    <x v="1"/>
    <x v="1"/>
    <x v="4"/>
    <n v="1049"/>
    <n v="4797.9399999999996"/>
    <n v="1177475.5"/>
    <n v="1122.4742612011439"/>
  </r>
  <r>
    <s v="LARS COURRIER S.A."/>
    <x v="0"/>
    <x v="1"/>
    <n v="3"/>
    <n v="1"/>
    <x v="1"/>
    <x v="1"/>
    <x v="1"/>
    <n v="207"/>
    <n v="315.23"/>
    <n v="112571"/>
    <n v="543.82125603864733"/>
  </r>
  <r>
    <s v="LARS COURRIER S.A."/>
    <x v="0"/>
    <x v="1"/>
    <n v="3"/>
    <n v="2"/>
    <x v="1"/>
    <x v="1"/>
    <x v="3"/>
    <n v="284"/>
    <n v="981.59"/>
    <n v="337316"/>
    <n v="1187.7323943661972"/>
  </r>
  <r>
    <s v="LARS COURRIER S.A."/>
    <x v="0"/>
    <x v="1"/>
    <n v="3"/>
    <n v="2"/>
    <x v="1"/>
    <x v="1"/>
    <x v="2"/>
    <n v="291"/>
    <n v="731.85"/>
    <n v="254436.5"/>
    <n v="874.35223367697597"/>
  </r>
  <r>
    <s v="LARS COURRIER S.A."/>
    <x v="0"/>
    <x v="1"/>
    <n v="3"/>
    <n v="2"/>
    <x v="1"/>
    <x v="1"/>
    <x v="1"/>
    <n v="294"/>
    <n v="451.69"/>
    <n v="173740"/>
    <n v="590.95238095238096"/>
  </r>
  <r>
    <s v="LARS COURRIER S.A."/>
    <x v="0"/>
    <x v="1"/>
    <n v="3"/>
    <n v="2"/>
    <x v="1"/>
    <x v="1"/>
    <x v="0"/>
    <n v="450"/>
    <n v="248.97"/>
    <n v="95610.5"/>
    <n v="212.46777777777777"/>
  </r>
  <r>
    <s v="LARS COURRIER S.A."/>
    <x v="0"/>
    <x v="1"/>
    <n v="3"/>
    <n v="1"/>
    <x v="1"/>
    <x v="1"/>
    <x v="4"/>
    <n v="824"/>
    <n v="3777.13"/>
    <n v="920129.5"/>
    <n v="1116.6620145631068"/>
  </r>
  <r>
    <s v="LARS COURRIER S.A."/>
    <x v="0"/>
    <x v="1"/>
    <n v="3"/>
    <n v="1"/>
    <x v="1"/>
    <x v="1"/>
    <x v="3"/>
    <n v="230"/>
    <n v="794.32"/>
    <n v="260219.5"/>
    <n v="1131.3891304347826"/>
  </r>
  <r>
    <s v="LARS COURRIER S.A."/>
    <x v="0"/>
    <x v="1"/>
    <n v="3"/>
    <n v="1"/>
    <x v="1"/>
    <x v="1"/>
    <x v="2"/>
    <n v="223"/>
    <n v="547.15"/>
    <n v="178571"/>
    <n v="800.76681614349775"/>
  </r>
  <r>
    <s v="LARS COURRIER S.A."/>
    <x v="0"/>
    <x v="2"/>
    <n v="4"/>
    <n v="1"/>
    <x v="1"/>
    <x v="3"/>
    <x v="0"/>
    <n v="2933"/>
    <n v="1818.6"/>
    <n v="311367.5"/>
    <n v="106.16007500852369"/>
  </r>
  <r>
    <s v="LARS COURRIER S.A."/>
    <x v="0"/>
    <x v="2"/>
    <n v="4"/>
    <n v="3"/>
    <x v="1"/>
    <x v="3"/>
    <x v="4"/>
    <n v="3792"/>
    <n v="17338.099999999999"/>
    <n v="1850975"/>
    <n v="488.12631856540082"/>
  </r>
  <r>
    <s v="LARS COURRIER S.A."/>
    <x v="0"/>
    <x v="2"/>
    <n v="4"/>
    <n v="1"/>
    <x v="1"/>
    <x v="3"/>
    <x v="2"/>
    <n v="968"/>
    <n v="2415.6799999999998"/>
    <n v="436822"/>
    <n v="451.26239669421489"/>
  </r>
  <r>
    <s v="LARS COURRIER S.A."/>
    <x v="0"/>
    <x v="2"/>
    <n v="4"/>
    <n v="1"/>
    <x v="1"/>
    <x v="3"/>
    <x v="3"/>
    <n v="849"/>
    <n v="2929.7"/>
    <n v="433356.5"/>
    <n v="510.4316843345112"/>
  </r>
  <r>
    <s v="LARS COURRIER S.A."/>
    <x v="0"/>
    <x v="2"/>
    <n v="4"/>
    <n v="1"/>
    <x v="1"/>
    <x v="3"/>
    <x v="4"/>
    <n v="2339"/>
    <n v="10736.17"/>
    <n v="977370"/>
    <n v="417.85805899957245"/>
  </r>
  <r>
    <s v="LARS COURRIER S.A."/>
    <x v="0"/>
    <x v="2"/>
    <n v="4"/>
    <n v="2"/>
    <x v="1"/>
    <x v="3"/>
    <x v="0"/>
    <n v="2331"/>
    <n v="1529.82"/>
    <n v="209490.5"/>
    <n v="89.871514371514365"/>
  </r>
  <r>
    <s v="LARS COURRIER S.A."/>
    <x v="0"/>
    <x v="2"/>
    <n v="4"/>
    <n v="2"/>
    <x v="1"/>
    <x v="3"/>
    <x v="1"/>
    <n v="1322"/>
    <n v="2111.19"/>
    <n v="366883.5"/>
    <n v="277.52155824508321"/>
  </r>
  <r>
    <s v="LARS COURRIER S.A."/>
    <x v="0"/>
    <x v="2"/>
    <n v="4"/>
    <n v="3"/>
    <x v="1"/>
    <x v="3"/>
    <x v="3"/>
    <n v="1625"/>
    <n v="5615.58"/>
    <n v="990799"/>
    <n v="609.72246153846152"/>
  </r>
  <r>
    <s v="LARS COURRIER S.A."/>
    <x v="0"/>
    <x v="2"/>
    <n v="4"/>
    <n v="3"/>
    <x v="1"/>
    <x v="3"/>
    <x v="2"/>
    <n v="1972"/>
    <n v="4888.66"/>
    <n v="922685.5"/>
    <n v="467.89325557809332"/>
  </r>
  <r>
    <s v="LARS COURRIER S.A."/>
    <x v="0"/>
    <x v="2"/>
    <n v="4"/>
    <n v="3"/>
    <x v="1"/>
    <x v="3"/>
    <x v="1"/>
    <n v="3189"/>
    <n v="4856.07"/>
    <n v="918136.5"/>
    <n v="287.90733772342429"/>
  </r>
  <r>
    <s v="LARS COURRIER S.A."/>
    <x v="0"/>
    <x v="2"/>
    <n v="4"/>
    <n v="3"/>
    <x v="1"/>
    <x v="3"/>
    <x v="0"/>
    <n v="4789"/>
    <n v="2741.97"/>
    <n v="638013"/>
    <n v="133.22468156191272"/>
  </r>
  <r>
    <s v="LARS COURRIER S.A."/>
    <x v="0"/>
    <x v="2"/>
    <n v="4"/>
    <n v="2"/>
    <x v="1"/>
    <x v="3"/>
    <x v="4"/>
    <n v="2041"/>
    <n v="9364.4"/>
    <n v="805978.5"/>
    <n v="394.8939245467908"/>
  </r>
  <r>
    <s v="LARS COURRIER S.A."/>
    <x v="0"/>
    <x v="2"/>
    <n v="4"/>
    <n v="2"/>
    <x v="1"/>
    <x v="3"/>
    <x v="3"/>
    <n v="893"/>
    <n v="3087.33"/>
    <n v="361366"/>
    <n v="404.66517357222847"/>
  </r>
  <r>
    <s v="LARS COURRIER S.A."/>
    <x v="0"/>
    <x v="2"/>
    <n v="4"/>
    <n v="2"/>
    <x v="1"/>
    <x v="3"/>
    <x v="2"/>
    <n v="884"/>
    <n v="2245.16"/>
    <n v="340454.5"/>
    <n v="385.12952488687785"/>
  </r>
  <r>
    <s v="LARS COURRIER S.A."/>
    <x v="0"/>
    <x v="2"/>
    <n v="4"/>
    <n v="1"/>
    <x v="1"/>
    <x v="3"/>
    <x v="1"/>
    <n v="1502"/>
    <n v="2342.83"/>
    <n v="483788"/>
    <n v="322.09587217043941"/>
  </r>
  <r>
    <s v="L&amp;D COLOMBIA LTDA"/>
    <x v="0"/>
    <x v="0"/>
    <n v="2"/>
    <n v="1"/>
    <x v="0"/>
    <x v="2"/>
    <x v="1"/>
    <n v="113"/>
    <n v="175.9"/>
    <n v="8677807"/>
    <n v="76794.752212389387"/>
  </r>
  <r>
    <s v="L&amp;D COLOMBIA LTDA"/>
    <x v="0"/>
    <x v="0"/>
    <n v="2"/>
    <n v="1"/>
    <x v="0"/>
    <x v="2"/>
    <x v="2"/>
    <n v="81"/>
    <n v="220.42"/>
    <n v="6960139"/>
    <n v="85927.641975308637"/>
  </r>
  <r>
    <s v="L&amp;D COLOMBIA LTDA"/>
    <x v="0"/>
    <x v="0"/>
    <n v="2"/>
    <n v="1"/>
    <x v="0"/>
    <x v="2"/>
    <x v="3"/>
    <n v="39"/>
    <n v="149.41999999999999"/>
    <n v="2767147"/>
    <n v="70952.487179487172"/>
  </r>
  <r>
    <s v="L&amp;D COLOMBIA LTDA"/>
    <x v="0"/>
    <x v="0"/>
    <n v="2"/>
    <n v="1"/>
    <x v="0"/>
    <x v="2"/>
    <x v="4"/>
    <n v="53"/>
    <n v="255.12"/>
    <n v="6777421"/>
    <n v="127875.8679245283"/>
  </r>
  <r>
    <s v="L&amp;D COLOMBIA LTDA"/>
    <x v="0"/>
    <x v="0"/>
    <n v="2"/>
    <n v="1"/>
    <x v="0"/>
    <x v="0"/>
    <x v="0"/>
    <n v="130"/>
    <n v="85.05"/>
    <n v="4806400"/>
    <n v="36972.307692307695"/>
  </r>
  <r>
    <s v="L&amp;D COLOMBIA LTDA"/>
    <x v="0"/>
    <x v="0"/>
    <n v="2"/>
    <n v="1"/>
    <x v="0"/>
    <x v="0"/>
    <x v="1"/>
    <n v="2"/>
    <n v="2.4"/>
    <n v="85980"/>
    <n v="42990"/>
  </r>
  <r>
    <s v="L&amp;D COLOMBIA LTDA"/>
    <x v="0"/>
    <x v="0"/>
    <n v="2"/>
    <n v="1"/>
    <x v="0"/>
    <x v="0"/>
    <x v="3"/>
    <n v="28"/>
    <n v="112"/>
    <n v="9647252"/>
    <n v="344544.71428571426"/>
  </r>
  <r>
    <s v="L&amp;D COLOMBIA LTDA"/>
    <x v="0"/>
    <x v="0"/>
    <n v="2"/>
    <n v="1"/>
    <x v="0"/>
    <x v="0"/>
    <x v="4"/>
    <n v="8"/>
    <n v="39.950000000000003"/>
    <n v="2096001"/>
    <n v="262000.125"/>
  </r>
  <r>
    <s v="L&amp;D COLOMBIA LTDA"/>
    <x v="0"/>
    <x v="0"/>
    <n v="2"/>
    <n v="1"/>
    <x v="0"/>
    <x v="3"/>
    <x v="0"/>
    <n v="87"/>
    <n v="13.13"/>
    <n v="1689053"/>
    <n v="19414.402298850575"/>
  </r>
  <r>
    <s v="L&amp;D COLOMBIA LTDA"/>
    <x v="0"/>
    <x v="0"/>
    <n v="2"/>
    <n v="1"/>
    <x v="0"/>
    <x v="3"/>
    <x v="1"/>
    <n v="20"/>
    <n v="27.92"/>
    <n v="549807"/>
    <n v="27490.35"/>
  </r>
  <r>
    <s v="L&amp;D COLOMBIA LTDA"/>
    <x v="0"/>
    <x v="0"/>
    <n v="2"/>
    <n v="1"/>
    <x v="0"/>
    <x v="3"/>
    <x v="2"/>
    <n v="4"/>
    <n v="9.67"/>
    <n v="235780"/>
    <n v="58945"/>
  </r>
  <r>
    <s v="L&amp;D COLOMBIA LTDA"/>
    <x v="0"/>
    <x v="0"/>
    <n v="2"/>
    <n v="1"/>
    <x v="0"/>
    <x v="3"/>
    <x v="3"/>
    <n v="2"/>
    <n v="8"/>
    <n v="97328"/>
    <n v="48664"/>
  </r>
  <r>
    <s v="L&amp;D COLOMBIA LTDA"/>
    <x v="0"/>
    <x v="0"/>
    <n v="2"/>
    <n v="2"/>
    <x v="0"/>
    <x v="1"/>
    <x v="0"/>
    <n v="226"/>
    <n v="225.2"/>
    <n v="2969851"/>
    <n v="13140.933628318584"/>
  </r>
  <r>
    <s v="L&amp;D COLOMBIA LTDA"/>
    <x v="0"/>
    <x v="0"/>
    <n v="2"/>
    <n v="2"/>
    <x v="0"/>
    <x v="1"/>
    <x v="1"/>
    <n v="30"/>
    <n v="55.83"/>
    <n v="821464"/>
    <n v="27382.133333333335"/>
  </r>
  <r>
    <s v="L&amp;D COLOMBIA LTDA"/>
    <x v="0"/>
    <x v="0"/>
    <n v="2"/>
    <n v="2"/>
    <x v="0"/>
    <x v="1"/>
    <x v="2"/>
    <n v="10"/>
    <n v="30"/>
    <n v="308626"/>
    <n v="30862.6"/>
  </r>
  <r>
    <s v="L&amp;D COLOMBIA LTDA"/>
    <x v="0"/>
    <x v="0"/>
    <n v="2"/>
    <n v="2"/>
    <x v="0"/>
    <x v="1"/>
    <x v="3"/>
    <n v="11"/>
    <n v="44"/>
    <n v="337935"/>
    <n v="30721.363636363636"/>
  </r>
  <r>
    <s v="L&amp;D COLOMBIA LTDA"/>
    <x v="0"/>
    <x v="0"/>
    <n v="2"/>
    <n v="2"/>
    <x v="0"/>
    <x v="1"/>
    <x v="4"/>
    <n v="12"/>
    <n v="59.5"/>
    <n v="392408"/>
    <n v="32700.666666666668"/>
  </r>
  <r>
    <s v="L&amp;D COLOMBIA LTDA"/>
    <x v="0"/>
    <x v="0"/>
    <n v="2"/>
    <n v="2"/>
    <x v="0"/>
    <x v="2"/>
    <x v="0"/>
    <n v="595"/>
    <n v="528.11"/>
    <n v="24766214"/>
    <n v="41623.88907563025"/>
  </r>
  <r>
    <s v="L&amp;D COLOMBIA LTDA"/>
    <x v="0"/>
    <x v="0"/>
    <n v="2"/>
    <n v="2"/>
    <x v="0"/>
    <x v="2"/>
    <x v="1"/>
    <n v="125"/>
    <n v="203.09"/>
    <n v="8540855"/>
    <n v="68326.84"/>
  </r>
  <r>
    <s v="L&amp;D COLOMBIA LTDA"/>
    <x v="0"/>
    <x v="0"/>
    <n v="2"/>
    <n v="2"/>
    <x v="0"/>
    <x v="2"/>
    <x v="2"/>
    <n v="70"/>
    <n v="193.01"/>
    <n v="5429698"/>
    <n v="77567.114285714284"/>
  </r>
  <r>
    <s v="L&amp;D COLOMBIA LTDA"/>
    <x v="0"/>
    <x v="0"/>
    <n v="2"/>
    <n v="2"/>
    <x v="0"/>
    <x v="2"/>
    <x v="3"/>
    <n v="45"/>
    <n v="174.13"/>
    <n v="3317812"/>
    <n v="73729.155555555553"/>
  </r>
  <r>
    <s v="L&amp;D COLOMBIA LTDA"/>
    <x v="0"/>
    <x v="0"/>
    <n v="2"/>
    <n v="2"/>
    <x v="0"/>
    <x v="2"/>
    <x v="4"/>
    <n v="45"/>
    <n v="217.54"/>
    <n v="4910062"/>
    <n v="109112.48888888888"/>
  </r>
  <r>
    <s v="L&amp;D COLOMBIA LTDA"/>
    <x v="0"/>
    <x v="0"/>
    <n v="2"/>
    <n v="2"/>
    <x v="0"/>
    <x v="0"/>
    <x v="0"/>
    <n v="115"/>
    <n v="80.290000000000006"/>
    <n v="3731916"/>
    <n v="32451.44347826087"/>
  </r>
  <r>
    <s v="L&amp;D COLOMBIA LTDA"/>
    <x v="0"/>
    <x v="0"/>
    <n v="2"/>
    <n v="2"/>
    <x v="0"/>
    <x v="0"/>
    <x v="1"/>
    <n v="2"/>
    <n v="3.17"/>
    <n v="75929"/>
    <n v="37964.5"/>
  </r>
  <r>
    <s v="L&amp;D COLOMBIA LTDA"/>
    <x v="0"/>
    <x v="0"/>
    <n v="2"/>
    <n v="2"/>
    <x v="0"/>
    <x v="0"/>
    <x v="3"/>
    <n v="17"/>
    <n v="67.33"/>
    <n v="5748056"/>
    <n v="338120.9411764706"/>
  </r>
  <r>
    <s v="L&amp;D COLOMBIA LTDA"/>
    <x v="0"/>
    <x v="0"/>
    <n v="2"/>
    <n v="2"/>
    <x v="0"/>
    <x v="0"/>
    <x v="4"/>
    <n v="4"/>
    <n v="17.670000000000002"/>
    <n v="666195"/>
    <n v="166548.75"/>
  </r>
  <r>
    <s v="L&amp;D COLOMBIA LTDA"/>
    <x v="0"/>
    <x v="0"/>
    <n v="2"/>
    <n v="2"/>
    <x v="0"/>
    <x v="3"/>
    <x v="0"/>
    <n v="110"/>
    <n v="10.61"/>
    <n v="2353755"/>
    <n v="21397.772727272728"/>
  </r>
  <r>
    <s v="L&amp;D COLOMBIA LTDA"/>
    <x v="0"/>
    <x v="0"/>
    <n v="2"/>
    <n v="2"/>
    <x v="0"/>
    <x v="3"/>
    <x v="1"/>
    <n v="22"/>
    <n v="31.16"/>
    <n v="587787"/>
    <n v="26717.590909090908"/>
  </r>
  <r>
    <s v="L&amp;D COLOMBIA LTDA"/>
    <x v="0"/>
    <x v="0"/>
    <n v="2"/>
    <n v="2"/>
    <x v="0"/>
    <x v="3"/>
    <x v="2"/>
    <n v="5"/>
    <n v="12.67"/>
    <n v="258454"/>
    <n v="51690.8"/>
  </r>
  <r>
    <s v="L&amp;D COLOMBIA LTDA"/>
    <x v="0"/>
    <x v="0"/>
    <n v="2"/>
    <n v="2"/>
    <x v="0"/>
    <x v="3"/>
    <x v="3"/>
    <n v="2"/>
    <n v="7.5"/>
    <n v="86610"/>
    <n v="43305"/>
  </r>
  <r>
    <s v="L&amp;D COLOMBIA LTDA"/>
    <x v="0"/>
    <x v="0"/>
    <n v="2"/>
    <n v="2"/>
    <x v="0"/>
    <x v="3"/>
    <x v="4"/>
    <n v="2"/>
    <n v="9"/>
    <n v="96958"/>
    <n v="48479"/>
  </r>
  <r>
    <s v="L&amp;D COLOMBIA LTDA"/>
    <x v="0"/>
    <x v="0"/>
    <n v="2"/>
    <n v="3"/>
    <x v="0"/>
    <x v="1"/>
    <x v="0"/>
    <n v="217"/>
    <n v="214.1"/>
    <n v="2233675"/>
    <n v="10293.433179723503"/>
  </r>
  <r>
    <s v="L&amp;D COLOMBIA LTDA"/>
    <x v="0"/>
    <x v="0"/>
    <n v="2"/>
    <n v="3"/>
    <x v="0"/>
    <x v="1"/>
    <x v="1"/>
    <n v="11"/>
    <n v="17.84"/>
    <n v="202461"/>
    <n v="18405.545454545456"/>
  </r>
  <r>
    <s v="L&amp;D COLOMBIA LTDA"/>
    <x v="0"/>
    <x v="0"/>
    <n v="2"/>
    <n v="3"/>
    <x v="0"/>
    <x v="1"/>
    <x v="2"/>
    <n v="1"/>
    <n v="3"/>
    <n v="18906"/>
    <n v="18906"/>
  </r>
  <r>
    <s v="L&amp;D COLOMBIA LTDA"/>
    <x v="0"/>
    <x v="0"/>
    <n v="2"/>
    <n v="3"/>
    <x v="0"/>
    <x v="1"/>
    <x v="3"/>
    <n v="1"/>
    <n v="3.5"/>
    <n v="19400"/>
    <n v="19400"/>
  </r>
  <r>
    <s v="L&amp;D COLOMBIA LTDA"/>
    <x v="0"/>
    <x v="0"/>
    <n v="2"/>
    <n v="3"/>
    <x v="0"/>
    <x v="1"/>
    <x v="4"/>
    <n v="13"/>
    <n v="61"/>
    <n v="789348"/>
    <n v="60719.076923076922"/>
  </r>
  <r>
    <s v="L&amp;D COLOMBIA LTDA"/>
    <x v="0"/>
    <x v="0"/>
    <n v="2"/>
    <n v="3"/>
    <x v="0"/>
    <x v="2"/>
    <x v="0"/>
    <n v="517"/>
    <n v="427.76"/>
    <n v="22614965"/>
    <n v="43742.678916827856"/>
  </r>
  <r>
    <s v="L&amp;D COLOMBIA LTDA"/>
    <x v="0"/>
    <x v="0"/>
    <n v="2"/>
    <n v="3"/>
    <x v="0"/>
    <x v="2"/>
    <x v="1"/>
    <n v="121"/>
    <n v="181.47"/>
    <n v="11033480"/>
    <n v="91185.78512396694"/>
  </r>
  <r>
    <s v="L&amp;D COLOMBIA LTDA"/>
    <x v="0"/>
    <x v="0"/>
    <n v="2"/>
    <n v="3"/>
    <x v="0"/>
    <x v="2"/>
    <x v="2"/>
    <n v="87"/>
    <n v="227.64"/>
    <n v="7588238"/>
    <n v="87221.126436781604"/>
  </r>
  <r>
    <s v="L&amp;D COLOMBIA LTDA"/>
    <x v="0"/>
    <x v="0"/>
    <n v="2"/>
    <n v="3"/>
    <x v="0"/>
    <x v="2"/>
    <x v="3"/>
    <n v="23"/>
    <n v="85.57"/>
    <n v="1852692"/>
    <n v="80551.826086956527"/>
  </r>
  <r>
    <s v="L&amp;D COLOMBIA LTDA"/>
    <x v="0"/>
    <x v="0"/>
    <n v="2"/>
    <n v="3"/>
    <x v="0"/>
    <x v="2"/>
    <x v="4"/>
    <n v="57"/>
    <n v="272.64"/>
    <n v="7737441"/>
    <n v="135744.57894736843"/>
  </r>
  <r>
    <s v="L&amp;D COLOMBIA LTDA"/>
    <x v="0"/>
    <x v="0"/>
    <n v="2"/>
    <n v="3"/>
    <x v="0"/>
    <x v="0"/>
    <x v="0"/>
    <n v="136"/>
    <n v="97.09"/>
    <n v="5029486"/>
    <n v="36981.51470588235"/>
  </r>
  <r>
    <s v="L&amp;D COLOMBIA LTDA"/>
    <x v="0"/>
    <x v="0"/>
    <n v="2"/>
    <n v="3"/>
    <x v="0"/>
    <x v="0"/>
    <x v="1"/>
    <n v="15"/>
    <n v="29.5"/>
    <n v="569623"/>
    <n v="37974.866666666669"/>
  </r>
  <r>
    <s v="L&amp;D COLOMBIA LTDA"/>
    <x v="0"/>
    <x v="0"/>
    <n v="2"/>
    <n v="3"/>
    <x v="0"/>
    <x v="0"/>
    <x v="2"/>
    <n v="1"/>
    <n v="3"/>
    <n v="17599"/>
    <n v="17599"/>
  </r>
  <r>
    <s v="L&amp;D COLOMBIA LTDA"/>
    <x v="0"/>
    <x v="0"/>
    <n v="2"/>
    <n v="3"/>
    <x v="0"/>
    <x v="0"/>
    <x v="3"/>
    <n v="13"/>
    <n v="51.67"/>
    <n v="2478383"/>
    <n v="190644.84615384616"/>
  </r>
  <r>
    <s v="L&amp;D COLOMBIA LTDA"/>
    <x v="0"/>
    <x v="0"/>
    <n v="2"/>
    <n v="3"/>
    <x v="0"/>
    <x v="3"/>
    <x v="0"/>
    <n v="94"/>
    <n v="11.69"/>
    <n v="3484680"/>
    <n v="37071.063829787236"/>
  </r>
  <r>
    <s v="L&amp;D COLOMBIA LTDA"/>
    <x v="0"/>
    <x v="0"/>
    <n v="2"/>
    <n v="3"/>
    <x v="0"/>
    <x v="3"/>
    <x v="1"/>
    <n v="9"/>
    <n v="14.45"/>
    <n v="232079"/>
    <n v="25786.555555555555"/>
  </r>
  <r>
    <s v="L&amp;D COLOMBIA LTDA"/>
    <x v="0"/>
    <x v="0"/>
    <n v="2"/>
    <n v="3"/>
    <x v="0"/>
    <x v="3"/>
    <x v="2"/>
    <n v="2"/>
    <n v="4.5999999999999996"/>
    <n v="96571"/>
    <n v="48285.5"/>
  </r>
  <r>
    <s v="L&amp;D COLOMBIA LTDA"/>
    <x v="0"/>
    <x v="0"/>
    <n v="2"/>
    <n v="3"/>
    <x v="0"/>
    <x v="3"/>
    <x v="3"/>
    <n v="7"/>
    <n v="26.83"/>
    <n v="297221"/>
    <n v="42460.142857142855"/>
  </r>
  <r>
    <s v="L&amp;D COLOMBIA LTDA"/>
    <x v="0"/>
    <x v="0"/>
    <n v="2"/>
    <n v="3"/>
    <x v="0"/>
    <x v="3"/>
    <x v="4"/>
    <n v="6"/>
    <n v="28.9"/>
    <n v="315636"/>
    <n v="52606"/>
  </r>
  <r>
    <s v="L&amp;D COLOMBIA LTDA"/>
    <x v="0"/>
    <x v="0"/>
    <n v="2"/>
    <n v="1"/>
    <x v="0"/>
    <x v="1"/>
    <x v="0"/>
    <n v="330"/>
    <n v="295.14999999999998"/>
    <n v="5250576"/>
    <n v="15910.836363636363"/>
  </r>
  <r>
    <s v="L&amp;D COLOMBIA LTDA"/>
    <x v="0"/>
    <x v="0"/>
    <n v="2"/>
    <n v="1"/>
    <x v="0"/>
    <x v="1"/>
    <x v="1"/>
    <n v="29"/>
    <n v="43.35"/>
    <n v="830931"/>
    <n v="28652.793103448275"/>
  </r>
  <r>
    <s v="L&amp;D COLOMBIA LTDA"/>
    <x v="0"/>
    <x v="0"/>
    <n v="2"/>
    <n v="1"/>
    <x v="0"/>
    <x v="1"/>
    <x v="2"/>
    <n v="7"/>
    <n v="19.25"/>
    <n v="225746"/>
    <n v="32249.428571428572"/>
  </r>
  <r>
    <s v="L&amp;D COLOMBIA LTDA"/>
    <x v="0"/>
    <x v="0"/>
    <n v="2"/>
    <n v="1"/>
    <x v="0"/>
    <x v="1"/>
    <x v="3"/>
    <n v="4"/>
    <n v="14.67"/>
    <n v="106327"/>
    <n v="26581.75"/>
  </r>
  <r>
    <s v="L&amp;D COLOMBIA LTDA"/>
    <x v="0"/>
    <x v="0"/>
    <n v="2"/>
    <n v="1"/>
    <x v="0"/>
    <x v="1"/>
    <x v="4"/>
    <n v="10"/>
    <n v="48.5"/>
    <n v="282026"/>
    <n v="28202.6"/>
  </r>
  <r>
    <s v="L&amp;D COLOMBIA LTDA"/>
    <x v="0"/>
    <x v="0"/>
    <n v="2"/>
    <n v="1"/>
    <x v="0"/>
    <x v="2"/>
    <x v="0"/>
    <n v="582"/>
    <n v="488.29"/>
    <n v="23914768"/>
    <n v="41090.666666666664"/>
  </r>
  <r>
    <s v="L&amp;D COLOMBIA LTDA"/>
    <x v="0"/>
    <x v="1"/>
    <n v="3"/>
    <n v="3"/>
    <x v="0"/>
    <x v="0"/>
    <x v="4"/>
    <n v="4"/>
    <n v="20"/>
    <n v="780941"/>
    <n v="195235.25"/>
  </r>
  <r>
    <s v="L&amp;D COLOMBIA LTDA"/>
    <x v="0"/>
    <x v="1"/>
    <n v="3"/>
    <n v="3"/>
    <x v="0"/>
    <x v="0"/>
    <x v="3"/>
    <n v="29"/>
    <n v="116"/>
    <n v="7892809"/>
    <n v="272165.8275862069"/>
  </r>
  <r>
    <s v="L&amp;D COLOMBIA LTDA"/>
    <x v="0"/>
    <x v="1"/>
    <n v="3"/>
    <n v="3"/>
    <x v="0"/>
    <x v="3"/>
    <x v="1"/>
    <n v="7"/>
    <n v="8.8699999999999992"/>
    <n v="133459"/>
    <n v="19065.571428571428"/>
  </r>
  <r>
    <s v="L&amp;D COLOMBIA LTDA"/>
    <x v="0"/>
    <x v="1"/>
    <n v="3"/>
    <n v="3"/>
    <x v="0"/>
    <x v="3"/>
    <x v="2"/>
    <n v="5"/>
    <n v="12.17"/>
    <n v="149707"/>
    <n v="29941.4"/>
  </r>
  <r>
    <s v="L&amp;D COLOMBIA LTDA"/>
    <x v="0"/>
    <x v="1"/>
    <n v="3"/>
    <n v="3"/>
    <x v="0"/>
    <x v="3"/>
    <x v="3"/>
    <n v="3"/>
    <n v="11.5"/>
    <n v="123243"/>
    <n v="41081"/>
  </r>
  <r>
    <s v="L&amp;D COLOMBIA LTDA"/>
    <x v="0"/>
    <x v="1"/>
    <n v="3"/>
    <n v="3"/>
    <x v="0"/>
    <x v="3"/>
    <x v="4"/>
    <n v="2"/>
    <n v="9.4700000000000006"/>
    <n v="122151"/>
    <n v="61075.5"/>
  </r>
  <r>
    <s v="L&amp;D COLOMBIA LTDA"/>
    <x v="0"/>
    <x v="1"/>
    <n v="3"/>
    <n v="1"/>
    <x v="0"/>
    <x v="1"/>
    <x v="0"/>
    <n v="251"/>
    <n v="248.5"/>
    <n v="2537725"/>
    <n v="10110.458167330677"/>
  </r>
  <r>
    <s v="L&amp;D COLOMBIA LTDA"/>
    <x v="0"/>
    <x v="1"/>
    <n v="3"/>
    <n v="1"/>
    <x v="0"/>
    <x v="1"/>
    <x v="1"/>
    <n v="9"/>
    <n v="18"/>
    <n v="517804"/>
    <n v="57533.777777777781"/>
  </r>
  <r>
    <s v="L&amp;D COLOMBIA LTDA"/>
    <x v="0"/>
    <x v="1"/>
    <n v="3"/>
    <n v="1"/>
    <x v="0"/>
    <x v="1"/>
    <x v="2"/>
    <n v="3"/>
    <n v="8.33"/>
    <n v="96535"/>
    <n v="32178.333333333332"/>
  </r>
  <r>
    <s v="L&amp;D COLOMBIA LTDA"/>
    <x v="0"/>
    <x v="1"/>
    <n v="3"/>
    <n v="1"/>
    <x v="0"/>
    <x v="1"/>
    <x v="3"/>
    <n v="2"/>
    <n v="7.5"/>
    <n v="43275"/>
    <n v="21637.5"/>
  </r>
  <r>
    <s v="L&amp;D COLOMBIA LTDA"/>
    <x v="0"/>
    <x v="1"/>
    <n v="3"/>
    <n v="1"/>
    <x v="0"/>
    <x v="1"/>
    <x v="4"/>
    <n v="14"/>
    <n v="67.83"/>
    <n v="506191"/>
    <n v="36156.5"/>
  </r>
  <r>
    <s v="L&amp;D COLOMBIA LTDA"/>
    <x v="0"/>
    <x v="1"/>
    <n v="3"/>
    <n v="1"/>
    <x v="0"/>
    <x v="2"/>
    <x v="0"/>
    <n v="587"/>
    <n v="518.23"/>
    <n v="23341096"/>
    <n v="39763.36626916525"/>
  </r>
  <r>
    <s v="L&amp;D COLOMBIA LTDA"/>
    <x v="0"/>
    <x v="1"/>
    <n v="3"/>
    <n v="1"/>
    <x v="0"/>
    <x v="2"/>
    <x v="1"/>
    <n v="119"/>
    <n v="175.14"/>
    <n v="10179949"/>
    <n v="85545.789915966379"/>
  </r>
  <r>
    <s v="L&amp;D COLOMBIA LTDA"/>
    <x v="0"/>
    <x v="1"/>
    <n v="3"/>
    <n v="1"/>
    <x v="0"/>
    <x v="2"/>
    <x v="2"/>
    <n v="71"/>
    <n v="186.34"/>
    <n v="6877880"/>
    <n v="96871.549295774646"/>
  </r>
  <r>
    <s v="L&amp;D COLOMBIA LTDA"/>
    <x v="0"/>
    <x v="1"/>
    <n v="3"/>
    <n v="1"/>
    <x v="0"/>
    <x v="2"/>
    <x v="3"/>
    <n v="20"/>
    <n v="74.8"/>
    <n v="1510679"/>
    <n v="75533.95"/>
  </r>
  <r>
    <s v="L&amp;D COLOMBIA LTDA"/>
    <x v="0"/>
    <x v="1"/>
    <n v="3"/>
    <n v="1"/>
    <x v="0"/>
    <x v="2"/>
    <x v="4"/>
    <n v="56"/>
    <n v="271.14"/>
    <n v="8801847"/>
    <n v="157175.83928571429"/>
  </r>
  <r>
    <s v="L&amp;D COLOMBIA LTDA"/>
    <x v="0"/>
    <x v="1"/>
    <n v="3"/>
    <n v="1"/>
    <x v="0"/>
    <x v="0"/>
    <x v="0"/>
    <n v="104"/>
    <n v="77.150000000000006"/>
    <n v="6728159"/>
    <n v="64693.836538461539"/>
  </r>
  <r>
    <s v="L&amp;D COLOMBIA LTDA"/>
    <x v="0"/>
    <x v="1"/>
    <n v="3"/>
    <n v="1"/>
    <x v="0"/>
    <x v="0"/>
    <x v="1"/>
    <n v="11"/>
    <n v="20.53"/>
    <n v="377960"/>
    <n v="34360"/>
  </r>
  <r>
    <s v="L&amp;D COLOMBIA LTDA"/>
    <x v="0"/>
    <x v="1"/>
    <n v="3"/>
    <n v="1"/>
    <x v="0"/>
    <x v="0"/>
    <x v="3"/>
    <n v="10"/>
    <n v="39.33"/>
    <n v="3222956"/>
    <n v="322295.59999999998"/>
  </r>
  <r>
    <s v="L&amp;D COLOMBIA LTDA"/>
    <x v="0"/>
    <x v="1"/>
    <n v="3"/>
    <n v="1"/>
    <x v="0"/>
    <x v="0"/>
    <x v="4"/>
    <n v="3"/>
    <n v="15"/>
    <n v="1294300"/>
    <n v="431433.33333333331"/>
  </r>
  <r>
    <s v="L&amp;D COLOMBIA LTDA"/>
    <x v="0"/>
    <x v="1"/>
    <n v="3"/>
    <n v="1"/>
    <x v="0"/>
    <x v="3"/>
    <x v="0"/>
    <n v="79"/>
    <n v="6.1"/>
    <n v="1949738"/>
    <n v="24680.227848101265"/>
  </r>
  <r>
    <s v="L&amp;D COLOMBIA LTDA"/>
    <x v="0"/>
    <x v="1"/>
    <n v="3"/>
    <n v="1"/>
    <x v="0"/>
    <x v="3"/>
    <x v="1"/>
    <n v="34"/>
    <n v="45.04"/>
    <n v="819567"/>
    <n v="24104.911764705881"/>
  </r>
  <r>
    <s v="L&amp;D COLOMBIA LTDA"/>
    <x v="0"/>
    <x v="1"/>
    <n v="3"/>
    <n v="1"/>
    <x v="0"/>
    <x v="3"/>
    <x v="3"/>
    <n v="6"/>
    <n v="21"/>
    <n v="192679"/>
    <n v="32113.166666666668"/>
  </r>
  <r>
    <s v="L&amp;D COLOMBIA LTDA"/>
    <x v="0"/>
    <x v="1"/>
    <n v="3"/>
    <n v="2"/>
    <x v="0"/>
    <x v="1"/>
    <x v="0"/>
    <n v="262"/>
    <n v="250.21"/>
    <n v="3252929"/>
    <n v="12415.759541984733"/>
  </r>
  <r>
    <s v="L&amp;D COLOMBIA LTDA"/>
    <x v="0"/>
    <x v="1"/>
    <n v="3"/>
    <n v="2"/>
    <x v="0"/>
    <x v="1"/>
    <x v="1"/>
    <n v="38"/>
    <n v="62.59"/>
    <n v="1280446"/>
    <n v="33695.947368421053"/>
  </r>
  <r>
    <s v="L&amp;D COLOMBIA LTDA"/>
    <x v="0"/>
    <x v="1"/>
    <n v="3"/>
    <n v="2"/>
    <x v="0"/>
    <x v="1"/>
    <x v="2"/>
    <n v="14"/>
    <n v="37.1"/>
    <n v="447260"/>
    <n v="31947.142857142859"/>
  </r>
  <r>
    <s v="L&amp;D COLOMBIA LTDA"/>
    <x v="0"/>
    <x v="1"/>
    <n v="3"/>
    <n v="2"/>
    <x v="0"/>
    <x v="1"/>
    <x v="3"/>
    <n v="11"/>
    <n v="43.2"/>
    <n v="352856"/>
    <n v="32077.81818181818"/>
  </r>
  <r>
    <s v="L&amp;D COLOMBIA LTDA"/>
    <x v="0"/>
    <x v="1"/>
    <n v="3"/>
    <n v="2"/>
    <x v="0"/>
    <x v="1"/>
    <x v="4"/>
    <n v="13"/>
    <n v="63.9"/>
    <n v="458723"/>
    <n v="35286.384615384617"/>
  </r>
  <r>
    <s v="L&amp;D COLOMBIA LTDA"/>
    <x v="0"/>
    <x v="1"/>
    <n v="3"/>
    <n v="2"/>
    <x v="0"/>
    <x v="2"/>
    <x v="0"/>
    <n v="498"/>
    <n v="428.26"/>
    <n v="16585506"/>
    <n v="33304.22891566265"/>
  </r>
  <r>
    <s v="L&amp;D COLOMBIA LTDA"/>
    <x v="0"/>
    <x v="1"/>
    <n v="3"/>
    <n v="2"/>
    <x v="0"/>
    <x v="2"/>
    <x v="1"/>
    <n v="86"/>
    <n v="146.82"/>
    <n v="5756598"/>
    <n v="66937.186046511633"/>
  </r>
  <r>
    <s v="L&amp;D COLOMBIA LTDA"/>
    <x v="0"/>
    <x v="1"/>
    <n v="3"/>
    <n v="2"/>
    <x v="0"/>
    <x v="2"/>
    <x v="2"/>
    <n v="24"/>
    <n v="66.099999999999994"/>
    <n v="1571673"/>
    <n v="65486.375"/>
  </r>
  <r>
    <s v="L&amp;D COLOMBIA LTDA"/>
    <x v="0"/>
    <x v="1"/>
    <n v="3"/>
    <n v="2"/>
    <x v="0"/>
    <x v="2"/>
    <x v="3"/>
    <n v="19"/>
    <n v="72.569999999999993"/>
    <n v="1047555"/>
    <n v="55134.473684210527"/>
  </r>
  <r>
    <s v="L&amp;D COLOMBIA LTDA"/>
    <x v="0"/>
    <x v="1"/>
    <n v="3"/>
    <n v="2"/>
    <x v="0"/>
    <x v="2"/>
    <x v="4"/>
    <n v="21"/>
    <n v="100.53"/>
    <n v="1176970"/>
    <n v="56046.190476190473"/>
  </r>
  <r>
    <s v="L&amp;D COLOMBIA LTDA"/>
    <x v="0"/>
    <x v="1"/>
    <n v="3"/>
    <n v="2"/>
    <x v="0"/>
    <x v="0"/>
    <x v="0"/>
    <n v="107"/>
    <n v="80.819999999999993"/>
    <n v="4030825"/>
    <n v="37671.261682242992"/>
  </r>
  <r>
    <s v="L&amp;D COLOMBIA LTDA"/>
    <x v="0"/>
    <x v="1"/>
    <n v="3"/>
    <n v="2"/>
    <x v="0"/>
    <x v="0"/>
    <x v="1"/>
    <n v="18"/>
    <n v="35.5"/>
    <n v="675511"/>
    <n v="37528.388888888891"/>
  </r>
  <r>
    <s v="L&amp;D COLOMBIA LTDA"/>
    <x v="0"/>
    <x v="1"/>
    <n v="3"/>
    <n v="2"/>
    <x v="0"/>
    <x v="0"/>
    <x v="2"/>
    <n v="6"/>
    <n v="18"/>
    <n v="252368"/>
    <n v="42061.333333333336"/>
  </r>
  <r>
    <s v="L&amp;D COLOMBIA LTDA"/>
    <x v="0"/>
    <x v="1"/>
    <n v="3"/>
    <n v="2"/>
    <x v="0"/>
    <x v="0"/>
    <x v="3"/>
    <n v="14"/>
    <n v="56"/>
    <n v="3622397"/>
    <n v="258742.64285714287"/>
  </r>
  <r>
    <s v="L&amp;D COLOMBIA LTDA"/>
    <x v="0"/>
    <x v="1"/>
    <n v="3"/>
    <n v="2"/>
    <x v="0"/>
    <x v="3"/>
    <x v="0"/>
    <n v="71"/>
    <n v="7.54"/>
    <n v="1721940"/>
    <n v="24252.676056338027"/>
  </r>
  <r>
    <s v="L&amp;D COLOMBIA LTDA"/>
    <x v="0"/>
    <x v="1"/>
    <n v="3"/>
    <n v="2"/>
    <x v="0"/>
    <x v="3"/>
    <x v="1"/>
    <n v="23"/>
    <n v="33.15"/>
    <n v="586276"/>
    <n v="25490.260869565216"/>
  </r>
  <r>
    <s v="L&amp;D COLOMBIA LTDA"/>
    <x v="0"/>
    <x v="1"/>
    <n v="3"/>
    <n v="2"/>
    <x v="0"/>
    <x v="3"/>
    <x v="2"/>
    <n v="3"/>
    <n v="7.17"/>
    <n v="126649"/>
    <n v="42216.333333333336"/>
  </r>
  <r>
    <s v="L&amp;D COLOMBIA LTDA"/>
    <x v="0"/>
    <x v="1"/>
    <n v="3"/>
    <n v="2"/>
    <x v="0"/>
    <x v="3"/>
    <x v="3"/>
    <n v="11"/>
    <n v="38.840000000000003"/>
    <n v="504339"/>
    <n v="45849"/>
  </r>
  <r>
    <s v="L&amp;D COLOMBIA LTDA"/>
    <x v="0"/>
    <x v="1"/>
    <n v="3"/>
    <n v="2"/>
    <x v="0"/>
    <x v="3"/>
    <x v="4"/>
    <n v="1"/>
    <n v="4.67"/>
    <n v="50171"/>
    <n v="50171"/>
  </r>
  <r>
    <s v="L&amp;D COLOMBIA LTDA"/>
    <x v="0"/>
    <x v="1"/>
    <n v="3"/>
    <n v="3"/>
    <x v="0"/>
    <x v="1"/>
    <x v="0"/>
    <n v="216"/>
    <n v="211.6"/>
    <n v="2502638"/>
    <n v="11586.287037037036"/>
  </r>
  <r>
    <s v="L&amp;D COLOMBIA LTDA"/>
    <x v="0"/>
    <x v="1"/>
    <n v="3"/>
    <n v="3"/>
    <x v="0"/>
    <x v="1"/>
    <x v="1"/>
    <n v="5"/>
    <n v="10"/>
    <n v="69685"/>
    <n v="13937"/>
  </r>
  <r>
    <s v="L&amp;D COLOMBIA LTDA"/>
    <x v="0"/>
    <x v="1"/>
    <n v="3"/>
    <n v="3"/>
    <x v="0"/>
    <x v="1"/>
    <x v="2"/>
    <n v="4"/>
    <n v="11.33"/>
    <n v="79018"/>
    <n v="19754.5"/>
  </r>
  <r>
    <s v="L&amp;D COLOMBIA LTDA"/>
    <x v="0"/>
    <x v="1"/>
    <n v="3"/>
    <n v="3"/>
    <x v="0"/>
    <x v="1"/>
    <x v="3"/>
    <n v="4"/>
    <n v="16"/>
    <n v="95500"/>
    <n v="23875"/>
  </r>
  <r>
    <s v="L&amp;D COLOMBIA LTDA"/>
    <x v="0"/>
    <x v="1"/>
    <n v="3"/>
    <n v="3"/>
    <x v="0"/>
    <x v="1"/>
    <x v="4"/>
    <n v="15"/>
    <n v="73.5"/>
    <n v="602239"/>
    <n v="40149.26666666667"/>
  </r>
  <r>
    <s v="L&amp;D COLOMBIA LTDA"/>
    <x v="0"/>
    <x v="1"/>
    <n v="3"/>
    <n v="3"/>
    <x v="0"/>
    <x v="2"/>
    <x v="0"/>
    <n v="716"/>
    <n v="637.33000000000004"/>
    <n v="30293544"/>
    <n v="42309.418994413405"/>
  </r>
  <r>
    <s v="L&amp;D COLOMBIA LTDA"/>
    <x v="0"/>
    <x v="1"/>
    <n v="3"/>
    <n v="3"/>
    <x v="0"/>
    <x v="2"/>
    <x v="1"/>
    <n v="110"/>
    <n v="163.13999999999999"/>
    <n v="9732632"/>
    <n v="88478.472727272732"/>
  </r>
  <r>
    <s v="L&amp;D COLOMBIA LTDA"/>
    <x v="0"/>
    <x v="1"/>
    <n v="3"/>
    <n v="3"/>
    <x v="0"/>
    <x v="2"/>
    <x v="2"/>
    <n v="270"/>
    <n v="665.75"/>
    <n v="22081430"/>
    <n v="81783.074074074073"/>
  </r>
  <r>
    <s v="L&amp;D COLOMBIA LTDA"/>
    <x v="0"/>
    <x v="1"/>
    <n v="3"/>
    <n v="3"/>
    <x v="0"/>
    <x v="2"/>
    <x v="3"/>
    <n v="23"/>
    <n v="84.27"/>
    <n v="2212800"/>
    <n v="96208.695652173919"/>
  </r>
  <r>
    <s v="L&amp;D COLOMBIA LTDA"/>
    <x v="0"/>
    <x v="1"/>
    <n v="3"/>
    <n v="3"/>
    <x v="0"/>
    <x v="2"/>
    <x v="4"/>
    <n v="117"/>
    <n v="575.27"/>
    <n v="21094166"/>
    <n v="180292.01709401709"/>
  </r>
  <r>
    <s v="L&amp;D COLOMBIA LTDA"/>
    <x v="0"/>
    <x v="1"/>
    <n v="3"/>
    <n v="3"/>
    <x v="0"/>
    <x v="0"/>
    <x v="0"/>
    <n v="125"/>
    <n v="107.36"/>
    <n v="4857072"/>
    <n v="38856.576000000001"/>
  </r>
  <r>
    <s v="L&amp;D COLOMBIA LTDA"/>
    <x v="0"/>
    <x v="1"/>
    <n v="3"/>
    <n v="3"/>
    <x v="0"/>
    <x v="0"/>
    <x v="1"/>
    <n v="22"/>
    <n v="43.05"/>
    <n v="2187030"/>
    <n v="99410.454545454544"/>
  </r>
  <r>
    <s v="L&amp;D COLOMBIA LTDA"/>
    <x v="0"/>
    <x v="1"/>
    <n v="3"/>
    <n v="3"/>
    <x v="0"/>
    <x v="0"/>
    <x v="2"/>
    <n v="8"/>
    <n v="23.34"/>
    <n v="1788820"/>
    <n v="223602.5"/>
  </r>
  <r>
    <s v="L&amp;D COLOMBIA LTDA"/>
    <x v="0"/>
    <x v="1"/>
    <n v="3"/>
    <n v="3"/>
    <x v="0"/>
    <x v="3"/>
    <x v="0"/>
    <n v="62"/>
    <n v="14.55"/>
    <n v="1925392"/>
    <n v="31054.709677419356"/>
  </r>
  <r>
    <s v="L&amp;D COLOMBIA LTDA"/>
    <x v="0"/>
    <x v="2"/>
    <n v="4"/>
    <n v="1"/>
    <x v="0"/>
    <x v="0"/>
    <x v="1"/>
    <n v="24"/>
    <n v="47.17"/>
    <n v="984741"/>
    <n v="41030.875"/>
  </r>
  <r>
    <s v="L&amp;D COLOMBIA LTDA"/>
    <x v="0"/>
    <x v="2"/>
    <n v="4"/>
    <n v="1"/>
    <x v="0"/>
    <x v="0"/>
    <x v="2"/>
    <n v="11"/>
    <n v="33"/>
    <n v="1800841"/>
    <n v="163712.81818181818"/>
  </r>
  <r>
    <s v="L&amp;D COLOMBIA LTDA"/>
    <x v="0"/>
    <x v="2"/>
    <n v="4"/>
    <n v="1"/>
    <x v="0"/>
    <x v="0"/>
    <x v="3"/>
    <n v="13"/>
    <n v="50.63"/>
    <n v="2526598"/>
    <n v="194353.69230769231"/>
  </r>
  <r>
    <s v="L&amp;D COLOMBIA LTDA"/>
    <x v="0"/>
    <x v="2"/>
    <n v="4"/>
    <n v="1"/>
    <x v="0"/>
    <x v="0"/>
    <x v="4"/>
    <n v="4"/>
    <n v="20"/>
    <n v="1605098"/>
    <n v="401274.5"/>
  </r>
  <r>
    <s v="L&amp;D COLOMBIA LTDA"/>
    <x v="0"/>
    <x v="2"/>
    <n v="4"/>
    <n v="1"/>
    <x v="0"/>
    <x v="3"/>
    <x v="0"/>
    <n v="59"/>
    <n v="7.45"/>
    <n v="1584017"/>
    <n v="26847.745762711864"/>
  </r>
  <r>
    <s v="L&amp;D COLOMBIA LTDA"/>
    <x v="0"/>
    <x v="2"/>
    <n v="4"/>
    <n v="1"/>
    <x v="0"/>
    <x v="3"/>
    <x v="1"/>
    <n v="5"/>
    <n v="7.54"/>
    <n v="126179"/>
    <n v="25235.8"/>
  </r>
  <r>
    <s v="L&amp;D COLOMBIA LTDA"/>
    <x v="0"/>
    <x v="2"/>
    <n v="4"/>
    <n v="1"/>
    <x v="0"/>
    <x v="3"/>
    <x v="3"/>
    <n v="2"/>
    <n v="7.33"/>
    <n v="89440"/>
    <n v="44720"/>
  </r>
  <r>
    <s v="L&amp;D COLOMBIA LTDA"/>
    <x v="0"/>
    <x v="2"/>
    <n v="4"/>
    <n v="2"/>
    <x v="0"/>
    <x v="1"/>
    <x v="0"/>
    <n v="211"/>
    <n v="199.88"/>
    <n v="2500970"/>
    <n v="11852.938388625593"/>
  </r>
  <r>
    <s v="L&amp;D COLOMBIA LTDA"/>
    <x v="0"/>
    <x v="2"/>
    <n v="4"/>
    <n v="2"/>
    <x v="0"/>
    <x v="1"/>
    <x v="1"/>
    <n v="21"/>
    <n v="34.200000000000003"/>
    <n v="589572"/>
    <n v="28074.857142857141"/>
  </r>
  <r>
    <s v="L&amp;D COLOMBIA LTDA"/>
    <x v="0"/>
    <x v="2"/>
    <n v="4"/>
    <n v="2"/>
    <x v="0"/>
    <x v="1"/>
    <x v="2"/>
    <n v="7"/>
    <n v="19.329999999999998"/>
    <n v="209560"/>
    <n v="29937.142857142859"/>
  </r>
  <r>
    <s v="L&amp;D COLOMBIA LTDA"/>
    <x v="0"/>
    <x v="2"/>
    <n v="4"/>
    <n v="2"/>
    <x v="0"/>
    <x v="1"/>
    <x v="3"/>
    <n v="12"/>
    <n v="43.13"/>
    <n v="392200"/>
    <n v="32683.333333333332"/>
  </r>
  <r>
    <s v="L&amp;D COLOMBIA LTDA"/>
    <x v="0"/>
    <x v="2"/>
    <n v="4"/>
    <n v="2"/>
    <x v="0"/>
    <x v="1"/>
    <x v="4"/>
    <n v="15"/>
    <n v="72.099999999999994"/>
    <n v="550160"/>
    <n v="36677.333333333336"/>
  </r>
  <r>
    <s v="L&amp;D COLOMBIA LTDA"/>
    <x v="0"/>
    <x v="2"/>
    <n v="4"/>
    <n v="2"/>
    <x v="0"/>
    <x v="2"/>
    <x v="0"/>
    <n v="509"/>
    <n v="483.2"/>
    <n v="21615850"/>
    <n v="42467.288801571711"/>
  </r>
  <r>
    <s v="L&amp;D COLOMBIA LTDA"/>
    <x v="0"/>
    <x v="2"/>
    <n v="4"/>
    <n v="2"/>
    <x v="0"/>
    <x v="2"/>
    <x v="1"/>
    <n v="75"/>
    <n v="127.04"/>
    <n v="5927618"/>
    <n v="79034.906666666662"/>
  </r>
  <r>
    <s v="L&amp;D COLOMBIA LTDA"/>
    <x v="0"/>
    <x v="2"/>
    <n v="4"/>
    <n v="2"/>
    <x v="0"/>
    <x v="2"/>
    <x v="2"/>
    <n v="123"/>
    <n v="295.52"/>
    <n v="8315045"/>
    <n v="67601.991869918696"/>
  </r>
  <r>
    <s v="L&amp;D COLOMBIA LTDA"/>
    <x v="0"/>
    <x v="2"/>
    <n v="4"/>
    <n v="2"/>
    <x v="0"/>
    <x v="2"/>
    <x v="3"/>
    <n v="38"/>
    <n v="149.03"/>
    <n v="3093573"/>
    <n v="81409.81578947368"/>
  </r>
  <r>
    <s v="L&amp;D COLOMBIA LTDA"/>
    <x v="0"/>
    <x v="2"/>
    <n v="4"/>
    <n v="2"/>
    <x v="0"/>
    <x v="2"/>
    <x v="4"/>
    <n v="48"/>
    <n v="226.94"/>
    <n v="5143046"/>
    <n v="107146.79166666667"/>
  </r>
  <r>
    <s v="L&amp;D COLOMBIA LTDA"/>
    <x v="0"/>
    <x v="2"/>
    <n v="4"/>
    <n v="2"/>
    <x v="0"/>
    <x v="0"/>
    <x v="0"/>
    <n v="125"/>
    <n v="109.15"/>
    <n v="4596599"/>
    <n v="36772.792000000001"/>
  </r>
  <r>
    <s v="L&amp;D COLOMBIA LTDA"/>
    <x v="0"/>
    <x v="2"/>
    <n v="4"/>
    <n v="2"/>
    <x v="0"/>
    <x v="0"/>
    <x v="1"/>
    <n v="13"/>
    <n v="26"/>
    <n v="666263"/>
    <n v="51251"/>
  </r>
  <r>
    <s v="L&amp;D COLOMBIA LTDA"/>
    <x v="0"/>
    <x v="2"/>
    <n v="4"/>
    <n v="2"/>
    <x v="0"/>
    <x v="0"/>
    <x v="2"/>
    <n v="4"/>
    <n v="12"/>
    <n v="658576"/>
    <n v="164644"/>
  </r>
  <r>
    <s v="L&amp;D COLOMBIA LTDA"/>
    <x v="0"/>
    <x v="2"/>
    <n v="4"/>
    <n v="2"/>
    <x v="0"/>
    <x v="0"/>
    <x v="3"/>
    <n v="15"/>
    <n v="60"/>
    <n v="4112173"/>
    <n v="274144.86666666664"/>
  </r>
  <r>
    <s v="L&amp;D COLOMBIA LTDA"/>
    <x v="0"/>
    <x v="2"/>
    <n v="4"/>
    <n v="2"/>
    <x v="0"/>
    <x v="3"/>
    <x v="0"/>
    <n v="39"/>
    <n v="12.27"/>
    <n v="1151909"/>
    <n v="29536.128205128207"/>
  </r>
  <r>
    <s v="L&amp;D COLOMBIA LTDA"/>
    <x v="0"/>
    <x v="2"/>
    <n v="4"/>
    <n v="2"/>
    <x v="0"/>
    <x v="3"/>
    <x v="1"/>
    <n v="48"/>
    <n v="69.53"/>
    <n v="1254538"/>
    <n v="26136.208333333332"/>
  </r>
  <r>
    <s v="L&amp;D COLOMBIA LTDA"/>
    <x v="0"/>
    <x v="2"/>
    <n v="4"/>
    <n v="2"/>
    <x v="0"/>
    <x v="3"/>
    <x v="2"/>
    <n v="3"/>
    <n v="8"/>
    <n v="159779"/>
    <n v="53259.666666666664"/>
  </r>
  <r>
    <s v="L&amp;D COLOMBIA LTDA"/>
    <x v="0"/>
    <x v="2"/>
    <n v="4"/>
    <n v="2"/>
    <x v="0"/>
    <x v="3"/>
    <x v="3"/>
    <n v="11"/>
    <n v="39.770000000000003"/>
    <n v="357362"/>
    <n v="32487.454545454544"/>
  </r>
  <r>
    <s v="L&amp;D COLOMBIA LTDA"/>
    <x v="0"/>
    <x v="2"/>
    <n v="4"/>
    <n v="2"/>
    <x v="0"/>
    <x v="3"/>
    <x v="4"/>
    <n v="3"/>
    <n v="13.8"/>
    <n v="100427"/>
    <n v="33475.666666666664"/>
  </r>
  <r>
    <s v="L&amp;D COLOMBIA LTDA"/>
    <x v="0"/>
    <x v="2"/>
    <n v="4"/>
    <n v="3"/>
    <x v="0"/>
    <x v="1"/>
    <x v="0"/>
    <n v="181"/>
    <n v="181"/>
    <n v="2346943"/>
    <n v="12966.53591160221"/>
  </r>
  <r>
    <s v="L&amp;D COLOMBIA LTDA"/>
    <x v="0"/>
    <x v="2"/>
    <n v="4"/>
    <n v="3"/>
    <x v="0"/>
    <x v="1"/>
    <x v="1"/>
    <n v="1"/>
    <n v="2"/>
    <n v="13937"/>
    <n v="13937"/>
  </r>
  <r>
    <s v="L&amp;D COLOMBIA LTDA"/>
    <x v="0"/>
    <x v="2"/>
    <n v="4"/>
    <n v="3"/>
    <x v="0"/>
    <x v="1"/>
    <x v="2"/>
    <n v="4"/>
    <n v="12"/>
    <n v="115441"/>
    <n v="28860.25"/>
  </r>
  <r>
    <s v="L&amp;D COLOMBIA LTDA"/>
    <x v="0"/>
    <x v="2"/>
    <n v="4"/>
    <n v="3"/>
    <x v="0"/>
    <x v="1"/>
    <x v="3"/>
    <n v="6"/>
    <n v="24"/>
    <n v="143250"/>
    <n v="23875"/>
  </r>
  <r>
    <s v="L&amp;D COLOMBIA LTDA"/>
    <x v="0"/>
    <x v="2"/>
    <n v="4"/>
    <n v="3"/>
    <x v="0"/>
    <x v="1"/>
    <x v="4"/>
    <n v="4"/>
    <n v="19.5"/>
    <n v="133452"/>
    <n v="33363"/>
  </r>
  <r>
    <s v="L&amp;D COLOMBIA LTDA"/>
    <x v="0"/>
    <x v="2"/>
    <n v="4"/>
    <n v="3"/>
    <x v="0"/>
    <x v="2"/>
    <x v="0"/>
    <n v="364"/>
    <n v="357.59"/>
    <n v="15740465"/>
    <n v="43243.035714285717"/>
  </r>
  <r>
    <s v="L&amp;D COLOMBIA LTDA"/>
    <x v="0"/>
    <x v="2"/>
    <n v="4"/>
    <n v="3"/>
    <x v="0"/>
    <x v="2"/>
    <x v="1"/>
    <n v="43"/>
    <n v="74.17"/>
    <n v="4242315"/>
    <n v="98658.488372093023"/>
  </r>
  <r>
    <s v="L&amp;D COLOMBIA LTDA"/>
    <x v="0"/>
    <x v="2"/>
    <n v="4"/>
    <n v="3"/>
    <x v="0"/>
    <x v="2"/>
    <x v="2"/>
    <n v="94"/>
    <n v="225.52"/>
    <n v="6485491"/>
    <n v="68994.585106382976"/>
  </r>
  <r>
    <s v="L&amp;D COLOMBIA LTDA"/>
    <x v="0"/>
    <x v="2"/>
    <n v="4"/>
    <n v="3"/>
    <x v="0"/>
    <x v="2"/>
    <x v="3"/>
    <n v="7"/>
    <n v="27.17"/>
    <n v="645988"/>
    <n v="92284"/>
  </r>
  <r>
    <s v="L&amp;D COLOMBIA LTDA"/>
    <x v="0"/>
    <x v="2"/>
    <n v="4"/>
    <n v="3"/>
    <x v="0"/>
    <x v="2"/>
    <x v="4"/>
    <n v="49"/>
    <n v="238.5"/>
    <n v="6552618"/>
    <n v="133726.89795918367"/>
  </r>
  <r>
    <s v="L&amp;D COLOMBIA LTDA"/>
    <x v="0"/>
    <x v="2"/>
    <n v="4"/>
    <n v="3"/>
    <x v="0"/>
    <x v="0"/>
    <x v="0"/>
    <n v="88"/>
    <n v="72.66"/>
    <n v="3674048"/>
    <n v="41750.545454545456"/>
  </r>
  <r>
    <s v="L&amp;D COLOMBIA LTDA"/>
    <x v="0"/>
    <x v="2"/>
    <n v="4"/>
    <n v="3"/>
    <x v="0"/>
    <x v="0"/>
    <x v="1"/>
    <n v="16"/>
    <n v="30.72"/>
    <n v="557779"/>
    <n v="34861.1875"/>
  </r>
  <r>
    <s v="L&amp;D COLOMBIA LTDA"/>
    <x v="0"/>
    <x v="2"/>
    <n v="4"/>
    <n v="3"/>
    <x v="0"/>
    <x v="0"/>
    <x v="2"/>
    <n v="5"/>
    <n v="15"/>
    <n v="816392"/>
    <n v="163278.39999999999"/>
  </r>
  <r>
    <s v="L&amp;D COLOMBIA LTDA"/>
    <x v="0"/>
    <x v="2"/>
    <n v="4"/>
    <n v="3"/>
    <x v="0"/>
    <x v="0"/>
    <x v="3"/>
    <n v="13"/>
    <n v="50.67"/>
    <n v="2346343"/>
    <n v="180487.92307692306"/>
  </r>
  <r>
    <s v="L&amp;D COLOMBIA LTDA"/>
    <x v="0"/>
    <x v="2"/>
    <n v="4"/>
    <n v="3"/>
    <x v="0"/>
    <x v="0"/>
    <x v="4"/>
    <n v="7"/>
    <n v="35"/>
    <n v="2818022"/>
    <n v="402574.57142857142"/>
  </r>
  <r>
    <s v="L&amp;D COLOMBIA LTDA"/>
    <x v="0"/>
    <x v="2"/>
    <n v="4"/>
    <n v="3"/>
    <x v="0"/>
    <x v="3"/>
    <x v="0"/>
    <n v="79"/>
    <n v="7.86"/>
    <n v="2241839"/>
    <n v="28377.708860759492"/>
  </r>
  <r>
    <s v="L&amp;D COLOMBIA LTDA"/>
    <x v="0"/>
    <x v="2"/>
    <n v="4"/>
    <n v="3"/>
    <x v="0"/>
    <x v="3"/>
    <x v="1"/>
    <n v="4"/>
    <n v="6.13"/>
    <n v="111303"/>
    <n v="27825.75"/>
  </r>
  <r>
    <s v="L&amp;D COLOMBIA LTDA"/>
    <x v="0"/>
    <x v="2"/>
    <n v="4"/>
    <n v="3"/>
    <x v="0"/>
    <x v="3"/>
    <x v="3"/>
    <n v="2"/>
    <n v="7.33"/>
    <n v="88290"/>
    <n v="44145"/>
  </r>
  <r>
    <s v="L&amp;D COLOMBIA LTDA"/>
    <x v="0"/>
    <x v="2"/>
    <n v="4"/>
    <n v="1"/>
    <x v="0"/>
    <x v="1"/>
    <x v="0"/>
    <n v="236"/>
    <n v="230.28"/>
    <n v="2636797"/>
    <n v="11172.868644067798"/>
  </r>
  <r>
    <s v="L&amp;D COLOMBIA LTDA"/>
    <x v="0"/>
    <x v="2"/>
    <n v="4"/>
    <n v="1"/>
    <x v="0"/>
    <x v="1"/>
    <x v="1"/>
    <n v="35"/>
    <n v="57.07"/>
    <n v="1169886"/>
    <n v="33425.314285714288"/>
  </r>
  <r>
    <s v="L&amp;D COLOMBIA LTDA"/>
    <x v="0"/>
    <x v="2"/>
    <n v="4"/>
    <n v="1"/>
    <x v="0"/>
    <x v="1"/>
    <x v="2"/>
    <n v="9"/>
    <n v="24.4"/>
    <n v="273053"/>
    <n v="30339.222222222223"/>
  </r>
  <r>
    <s v="L&amp;D COLOMBIA LTDA"/>
    <x v="0"/>
    <x v="2"/>
    <n v="4"/>
    <n v="1"/>
    <x v="0"/>
    <x v="1"/>
    <x v="3"/>
    <n v="6"/>
    <n v="22.8"/>
    <n v="229207"/>
    <n v="38201.166666666664"/>
  </r>
  <r>
    <s v="L&amp;D COLOMBIA LTDA"/>
    <x v="0"/>
    <x v="2"/>
    <n v="4"/>
    <n v="1"/>
    <x v="0"/>
    <x v="1"/>
    <x v="4"/>
    <n v="14"/>
    <n v="67.5"/>
    <n v="506246"/>
    <n v="36160.428571428572"/>
  </r>
  <r>
    <s v="L&amp;D COLOMBIA LTDA"/>
    <x v="0"/>
    <x v="2"/>
    <n v="4"/>
    <n v="1"/>
    <x v="0"/>
    <x v="2"/>
    <x v="0"/>
    <n v="548"/>
    <n v="503.33"/>
    <n v="21915269"/>
    <n v="39991.366788321167"/>
  </r>
  <r>
    <s v="L&amp;D COLOMBIA LTDA"/>
    <x v="0"/>
    <x v="2"/>
    <n v="4"/>
    <n v="1"/>
    <x v="0"/>
    <x v="2"/>
    <x v="1"/>
    <n v="65"/>
    <n v="105.51"/>
    <n v="4917870"/>
    <n v="75659.538461538468"/>
  </r>
  <r>
    <s v="L&amp;D COLOMBIA LTDA"/>
    <x v="0"/>
    <x v="2"/>
    <n v="4"/>
    <n v="1"/>
    <x v="0"/>
    <x v="2"/>
    <x v="2"/>
    <n v="171"/>
    <n v="426.4"/>
    <n v="13456749"/>
    <n v="78694.438596491222"/>
  </r>
  <r>
    <s v="L&amp;D COLOMBIA LTDA"/>
    <x v="0"/>
    <x v="2"/>
    <n v="4"/>
    <n v="1"/>
    <x v="0"/>
    <x v="2"/>
    <x v="3"/>
    <n v="46"/>
    <n v="176"/>
    <n v="3565555"/>
    <n v="77512.065217391311"/>
  </r>
  <r>
    <s v="L&amp;D COLOMBIA LTDA"/>
    <x v="0"/>
    <x v="2"/>
    <n v="4"/>
    <n v="1"/>
    <x v="0"/>
    <x v="2"/>
    <x v="4"/>
    <n v="46"/>
    <n v="227.2"/>
    <n v="7355518"/>
    <n v="159902.5652173913"/>
  </r>
  <r>
    <s v="L&amp;D COLOMBIA LTDA"/>
    <x v="0"/>
    <x v="2"/>
    <n v="4"/>
    <n v="1"/>
    <x v="0"/>
    <x v="0"/>
    <x v="0"/>
    <n v="120"/>
    <n v="97.85"/>
    <n v="4616538"/>
    <n v="38471.15"/>
  </r>
  <r>
    <s v="LECTURA DE CONTADORES Y SERVICIOS COMPLEMENTARIOS A TIEMPO LTDA."/>
    <x v="0"/>
    <x v="0"/>
    <n v="2"/>
    <n v="1"/>
    <x v="1"/>
    <x v="1"/>
    <x v="0"/>
    <n v="929221"/>
    <n v="27877"/>
    <n v="524396451"/>
    <n v="564.33986209954355"/>
  </r>
  <r>
    <s v="LECTURA DE CONTADORES Y SERVICIOS COMPLEMENTARIOS A TIEMPO LTDA."/>
    <x v="0"/>
    <x v="0"/>
    <n v="2"/>
    <n v="3"/>
    <x v="0"/>
    <x v="1"/>
    <x v="0"/>
    <n v="857748"/>
    <n v="25732"/>
    <n v="484061738"/>
    <n v="564.34027010264083"/>
  </r>
  <r>
    <s v="LECTURA DE CONTADORES Y SERVICIOS COMPLEMENTARIOS A TIEMPO LTDA."/>
    <x v="0"/>
    <x v="0"/>
    <n v="2"/>
    <n v="3"/>
    <x v="1"/>
    <x v="1"/>
    <x v="0"/>
    <n v="884426"/>
    <n v="26533"/>
    <n v="499116988"/>
    <n v="564.34002166376831"/>
  </r>
  <r>
    <s v="LECTURA DE CONTADORES Y SERVICIOS COMPLEMENTARIOS A TIEMPO LTDA."/>
    <x v="0"/>
    <x v="0"/>
    <n v="2"/>
    <n v="2"/>
    <x v="1"/>
    <x v="1"/>
    <x v="0"/>
    <n v="839042"/>
    <n v="25171"/>
    <n v="473505048"/>
    <n v="564.34010216413481"/>
  </r>
  <r>
    <s v="LECTURA DE CONTADORES Y SERVICIOS COMPLEMENTARIOS A TIEMPO LTDA."/>
    <x v="0"/>
    <x v="0"/>
    <n v="2"/>
    <n v="2"/>
    <x v="0"/>
    <x v="1"/>
    <x v="0"/>
    <n v="946835"/>
    <n v="28405"/>
    <n v="534336971"/>
    <n v="564.34011311368931"/>
  </r>
  <r>
    <s v="LECTURA DE CONTADORES Y SERVICIOS COMPLEMENTARIOS A TIEMPO LTDA."/>
    <x v="0"/>
    <x v="0"/>
    <n v="2"/>
    <n v="1"/>
    <x v="0"/>
    <x v="1"/>
    <x v="0"/>
    <n v="389797"/>
    <n v="11694"/>
    <n v="219977831"/>
    <n v="564.33946644022399"/>
  </r>
  <r>
    <s v="LECTURA DE CONTADORES Y SERVICIOS COMPLEMENTARIOS A TIEMPO LTDA."/>
    <x v="0"/>
    <x v="1"/>
    <n v="3"/>
    <n v="2"/>
    <x v="1"/>
    <x v="1"/>
    <x v="0"/>
    <n v="709862"/>
    <n v="21296"/>
    <n v="400603655"/>
    <n v="564.34018865638677"/>
  </r>
  <r>
    <s v="LECTURA DE CONTADORES Y SERVICIOS COMPLEMENTARIOS A TIEMPO LTDA."/>
    <x v="0"/>
    <x v="1"/>
    <n v="3"/>
    <n v="3"/>
    <x v="1"/>
    <x v="2"/>
    <x v="0"/>
    <n v="841249"/>
    <n v="25237"/>
    <n v="474750192"/>
    <n v="564.33968064152236"/>
  </r>
  <r>
    <s v="LECTURA DE CONTADORES Y SERVICIOS COMPLEMENTARIOS A TIEMPO LTDA."/>
    <x v="0"/>
    <x v="1"/>
    <n v="3"/>
    <n v="3"/>
    <x v="1"/>
    <x v="1"/>
    <x v="0"/>
    <n v="823495"/>
    <n v="24705"/>
    <n v="464731058"/>
    <n v="564.33986605868893"/>
  </r>
  <r>
    <s v="LECTURA DE CONTADORES Y SERVICIOS COMPLEMENTARIOS A TIEMPO LTDA."/>
    <x v="0"/>
    <x v="1"/>
    <n v="3"/>
    <n v="2"/>
    <x v="1"/>
    <x v="2"/>
    <x v="0"/>
    <n v="874537"/>
    <n v="26236"/>
    <n v="493536227"/>
    <n v="564.34001877564924"/>
  </r>
  <r>
    <s v="LECTURA DE CONTADORES Y SERVICIOS COMPLEMENTARIOS A TIEMPO LTDA."/>
    <x v="0"/>
    <x v="1"/>
    <n v="3"/>
    <n v="1"/>
    <x v="1"/>
    <x v="2"/>
    <x v="0"/>
    <n v="930830"/>
    <n v="27925"/>
    <n v="525304322"/>
    <n v="564.33969897833117"/>
  </r>
  <r>
    <s v="LECTURA DE CONTADORES Y SERVICIOS COMPLEMENTARIOS A TIEMPO LTDA."/>
    <x v="0"/>
    <x v="1"/>
    <n v="3"/>
    <n v="1"/>
    <x v="1"/>
    <x v="1"/>
    <x v="0"/>
    <n v="774165"/>
    <n v="23225"/>
    <n v="436892402"/>
    <n v="564.34016262683019"/>
  </r>
  <r>
    <s v="LECTURA DE CONTADORES Y SERVICIOS COMPLEMENTARIOS A TIEMPO LTDA."/>
    <x v="0"/>
    <x v="2"/>
    <n v="4"/>
    <n v="1"/>
    <x v="1"/>
    <x v="1"/>
    <x v="0"/>
    <n v="745618"/>
    <n v="22369"/>
    <n v="420782188"/>
    <n v="564.34016882639639"/>
  </r>
  <r>
    <s v="LECTURA DE CONTADORES Y SERVICIOS COMPLEMENTARIOS A TIEMPO LTDA."/>
    <x v="0"/>
    <x v="2"/>
    <n v="4"/>
    <n v="2"/>
    <x v="1"/>
    <x v="1"/>
    <x v="0"/>
    <n v="1331646"/>
    <n v="39949"/>
    <n v="751501325"/>
    <n v="564.3401662303645"/>
  </r>
  <r>
    <s v="LECTURA DE CONTADORES Y SERVICIOS COMPLEMENTARIOS A TIEMPO LTDA."/>
    <x v="0"/>
    <x v="2"/>
    <n v="4"/>
    <n v="1"/>
    <x v="1"/>
    <x v="2"/>
    <x v="0"/>
    <n v="801724"/>
    <n v="24052"/>
    <n v="452445162"/>
    <n v="564.34029915532028"/>
  </r>
  <r>
    <s v="LECTURA DE CONTADORES Y SERVICIOS COMPLEMENTARIOS A TIEMPO LTDA."/>
    <x v="0"/>
    <x v="2"/>
    <n v="4"/>
    <n v="3"/>
    <x v="1"/>
    <x v="2"/>
    <x v="0"/>
    <n v="587830"/>
    <n v="17635"/>
    <n v="331735730"/>
    <n v="564.33957096439451"/>
  </r>
  <r>
    <s v="LECTURA DE CONTADORES Y SERVICIOS COMPLEMENTARIOS A TIEMPO LTDA."/>
    <x v="0"/>
    <x v="2"/>
    <n v="4"/>
    <n v="3"/>
    <x v="1"/>
    <x v="1"/>
    <x v="0"/>
    <n v="639516"/>
    <n v="19185"/>
    <n v="360904703"/>
    <n v="564.34038085051816"/>
  </r>
  <r>
    <s v="LECTURA DE CONTADORES Y SERVICIOS COMPLEMENTARIOS A TIEMPO LTDA."/>
    <x v="0"/>
    <x v="2"/>
    <n v="4"/>
    <n v="2"/>
    <x v="1"/>
    <x v="2"/>
    <x v="0"/>
    <n v="607557"/>
    <n v="18227"/>
    <n v="342868648"/>
    <n v="564.33988580495327"/>
  </r>
  <r>
    <s v="LIBERTAD WORLD EXPRESS S.A.S"/>
    <x v="0"/>
    <x v="0"/>
    <n v="2"/>
    <n v="3"/>
    <x v="1"/>
    <x v="1"/>
    <x v="0"/>
    <n v="28587"/>
    <n v="28587"/>
    <n v="50195454"/>
    <n v="1755.8839332563753"/>
  </r>
  <r>
    <s v="LIBERTAD WORLD EXPRESS S.A.S"/>
    <x v="0"/>
    <x v="0"/>
    <n v="2"/>
    <n v="2"/>
    <x v="1"/>
    <x v="2"/>
    <x v="0"/>
    <n v="12548"/>
    <n v="12548"/>
    <n v="15029170"/>
    <n v="1197.7343002868984"/>
  </r>
  <r>
    <s v="LIBERTAD WORLD EXPRESS S.A.S"/>
    <x v="0"/>
    <x v="0"/>
    <n v="2"/>
    <n v="2"/>
    <x v="1"/>
    <x v="1"/>
    <x v="0"/>
    <n v="26392"/>
    <n v="26392"/>
    <n v="36795553"/>
    <n v="1394.1934298272204"/>
  </r>
  <r>
    <s v="LIBERTAD WORLD EXPRESS S.A.S"/>
    <x v="0"/>
    <x v="0"/>
    <n v="2"/>
    <n v="1"/>
    <x v="1"/>
    <x v="2"/>
    <x v="0"/>
    <n v="16248"/>
    <n v="16248"/>
    <n v="23155481"/>
    <n v="1425.1280773018218"/>
  </r>
  <r>
    <s v="LIBERTAD WORLD EXPRESS S.A.S"/>
    <x v="0"/>
    <x v="0"/>
    <n v="2"/>
    <n v="1"/>
    <x v="1"/>
    <x v="1"/>
    <x v="0"/>
    <n v="29458"/>
    <n v="29458"/>
    <n v="39426901"/>
    <n v="1338.4106524543417"/>
  </r>
  <r>
    <s v="LIBERTAD WORLD EXPRESS S.A.S"/>
    <x v="0"/>
    <x v="0"/>
    <n v="2"/>
    <n v="3"/>
    <x v="1"/>
    <x v="2"/>
    <x v="0"/>
    <n v="18322"/>
    <n v="18322"/>
    <n v="28234943"/>
    <n v="1541.0404431830586"/>
  </r>
  <r>
    <s v="LIBERTAD WORLD EXPRESS S.A.S"/>
    <x v="0"/>
    <x v="1"/>
    <n v="3"/>
    <n v="3"/>
    <x v="1"/>
    <x v="2"/>
    <x v="0"/>
    <n v="32786"/>
    <n v="32786"/>
    <n v="31245871"/>
    <n v="953.02479716952359"/>
  </r>
  <r>
    <s v="LIBERTAD WORLD EXPRESS S.A.S"/>
    <x v="0"/>
    <x v="1"/>
    <n v="3"/>
    <n v="3"/>
    <x v="1"/>
    <x v="1"/>
    <x v="0"/>
    <n v="42589"/>
    <n v="42589"/>
    <n v="42061298"/>
    <n v="987.60942966493701"/>
  </r>
  <r>
    <s v="LIBERTAD WORLD EXPRESS S.A.S"/>
    <x v="0"/>
    <x v="1"/>
    <n v="3"/>
    <n v="2"/>
    <x v="1"/>
    <x v="2"/>
    <x v="0"/>
    <n v="27895"/>
    <n v="27895"/>
    <n v="28546978"/>
    <n v="1023.3725757304177"/>
  </r>
  <r>
    <s v="LIBERTAD WORLD EXPRESS S.A.S"/>
    <x v="0"/>
    <x v="1"/>
    <n v="3"/>
    <n v="2"/>
    <x v="1"/>
    <x v="1"/>
    <x v="0"/>
    <n v="30158"/>
    <n v="30158"/>
    <n v="28517088"/>
    <n v="945.58949532462361"/>
  </r>
  <r>
    <s v="LIBERTAD WORLD EXPRESS S.A.S"/>
    <x v="0"/>
    <x v="1"/>
    <n v="3"/>
    <n v="1"/>
    <x v="1"/>
    <x v="1"/>
    <x v="0"/>
    <n v="40528"/>
    <n v="40528"/>
    <n v="29640108"/>
    <n v="731.34889459139356"/>
  </r>
  <r>
    <s v="LIBERTAD WORLD EXPRESS S.A.S"/>
    <x v="0"/>
    <x v="1"/>
    <n v="3"/>
    <n v="1"/>
    <x v="1"/>
    <x v="2"/>
    <x v="0"/>
    <n v="38425"/>
    <n v="38425"/>
    <n v="30014538"/>
    <n v="781.12005204944694"/>
  </r>
  <r>
    <s v="LOGISTICA EP ASESORIAS E INVERSIONES SAS"/>
    <x v="0"/>
    <x v="0"/>
    <n v="2"/>
    <n v="1"/>
    <x v="0"/>
    <x v="1"/>
    <x v="0"/>
    <n v="17"/>
    <n v="17"/>
    <n v="55374"/>
    <n v="3257.294117647059"/>
  </r>
  <r>
    <s v="LOGISTICA EP ASESORIAS E INVERSIONES SAS"/>
    <x v="0"/>
    <x v="0"/>
    <n v="2"/>
    <n v="3"/>
    <x v="0"/>
    <x v="2"/>
    <x v="4"/>
    <n v="525"/>
    <n v="2625"/>
    <n v="6974195"/>
    <n v="13284.180952380952"/>
  </r>
  <r>
    <s v="LOGISTICA EP ASESORIAS E INVERSIONES SAS"/>
    <x v="0"/>
    <x v="0"/>
    <n v="2"/>
    <n v="3"/>
    <x v="0"/>
    <x v="2"/>
    <x v="3"/>
    <n v="535"/>
    <n v="2140"/>
    <n v="6628462"/>
    <n v="12389.648598130841"/>
  </r>
  <r>
    <s v="LOGISTICA EP ASESORIAS E INVERSIONES SAS"/>
    <x v="0"/>
    <x v="0"/>
    <n v="2"/>
    <n v="3"/>
    <x v="0"/>
    <x v="2"/>
    <x v="2"/>
    <n v="788"/>
    <n v="2364"/>
    <n v="8621234"/>
    <n v="10940.652284263959"/>
  </r>
  <r>
    <s v="LOGISTICA EP ASESORIAS E INVERSIONES SAS"/>
    <x v="0"/>
    <x v="0"/>
    <n v="2"/>
    <n v="3"/>
    <x v="0"/>
    <x v="2"/>
    <x v="1"/>
    <n v="1336"/>
    <n v="2671"/>
    <n v="13198133"/>
    <n v="9878.8420658682626"/>
  </r>
  <r>
    <s v="LOGISTICA EP ASESORIAS E INVERSIONES SAS"/>
    <x v="0"/>
    <x v="0"/>
    <n v="2"/>
    <n v="3"/>
    <x v="0"/>
    <x v="2"/>
    <x v="0"/>
    <n v="4887"/>
    <n v="4887"/>
    <n v="36075205"/>
    <n v="7381.8712911806833"/>
  </r>
  <r>
    <s v="LOGISTICA EP ASESORIAS E INVERSIONES SAS"/>
    <x v="0"/>
    <x v="0"/>
    <n v="2"/>
    <n v="2"/>
    <x v="0"/>
    <x v="2"/>
    <x v="4"/>
    <n v="431"/>
    <n v="2155"/>
    <n v="5759364"/>
    <n v="13362.793503480278"/>
  </r>
  <r>
    <s v="LOGISTICA EP ASESORIAS E INVERSIONES SAS"/>
    <x v="0"/>
    <x v="0"/>
    <n v="2"/>
    <n v="2"/>
    <x v="0"/>
    <x v="2"/>
    <x v="3"/>
    <n v="552"/>
    <n v="2208"/>
    <n v="6944200"/>
    <n v="12580.072463768116"/>
  </r>
  <r>
    <s v="LOGISTICA EP ASESORIAS E INVERSIONES SAS"/>
    <x v="0"/>
    <x v="0"/>
    <n v="2"/>
    <n v="2"/>
    <x v="0"/>
    <x v="2"/>
    <x v="2"/>
    <n v="806"/>
    <n v="2418"/>
    <n v="8946541"/>
    <n v="11099.926799007444"/>
  </r>
  <r>
    <s v="LOGISTICA EP ASESORIAS E INVERSIONES SAS"/>
    <x v="0"/>
    <x v="0"/>
    <n v="2"/>
    <n v="2"/>
    <x v="0"/>
    <x v="2"/>
    <x v="1"/>
    <n v="1262"/>
    <n v="2524"/>
    <n v="12537092"/>
    <n v="9934.3042789223455"/>
  </r>
  <r>
    <s v="LOGISTICA EP ASESORIAS E INVERSIONES SAS"/>
    <x v="0"/>
    <x v="0"/>
    <n v="2"/>
    <n v="2"/>
    <x v="0"/>
    <x v="2"/>
    <x v="0"/>
    <n v="4781"/>
    <n v="4781"/>
    <n v="34958227"/>
    <n v="7311.906923237816"/>
  </r>
  <r>
    <s v="LOGISTICA EP ASESORIAS E INVERSIONES SAS"/>
    <x v="0"/>
    <x v="0"/>
    <n v="2"/>
    <n v="1"/>
    <x v="0"/>
    <x v="2"/>
    <x v="4"/>
    <n v="398"/>
    <n v="1990"/>
    <n v="5378937"/>
    <n v="13514.917085427136"/>
  </r>
  <r>
    <s v="LOGISTICA EP ASESORIAS E INVERSIONES SAS"/>
    <x v="0"/>
    <x v="0"/>
    <n v="2"/>
    <n v="1"/>
    <x v="0"/>
    <x v="2"/>
    <x v="3"/>
    <n v="512"/>
    <n v="2048"/>
    <n v="6263508"/>
    <n v="12233.4140625"/>
  </r>
  <r>
    <s v="LOGISTICA EP ASESORIAS E INVERSIONES SAS"/>
    <x v="0"/>
    <x v="0"/>
    <n v="2"/>
    <n v="1"/>
    <x v="0"/>
    <x v="2"/>
    <x v="2"/>
    <n v="766"/>
    <n v="2298"/>
    <n v="8494431"/>
    <n v="11089.335509138382"/>
  </r>
  <r>
    <s v="LOGISTICA EP ASESORIAS E INVERSIONES SAS"/>
    <x v="0"/>
    <x v="0"/>
    <n v="2"/>
    <n v="1"/>
    <x v="0"/>
    <x v="2"/>
    <x v="1"/>
    <n v="1292"/>
    <n v="2584"/>
    <n v="12908904"/>
    <n v="9991.4117647058829"/>
  </r>
  <r>
    <s v="LOGISTICA EP ASESORIAS E INVERSIONES SAS"/>
    <x v="0"/>
    <x v="0"/>
    <n v="2"/>
    <n v="1"/>
    <x v="0"/>
    <x v="2"/>
    <x v="0"/>
    <n v="4545"/>
    <n v="4545"/>
    <n v="33559991"/>
    <n v="7383.9364136413642"/>
  </r>
  <r>
    <s v="LOGISTICA EP ASESORIAS E INVERSIONES SAS"/>
    <x v="0"/>
    <x v="0"/>
    <n v="2"/>
    <n v="3"/>
    <x v="0"/>
    <x v="1"/>
    <x v="4"/>
    <n v="1"/>
    <n v="5"/>
    <n v="9400"/>
    <n v="9400"/>
  </r>
  <r>
    <s v="LOGISTICA EP ASESORIAS E INVERSIONES SAS"/>
    <x v="0"/>
    <x v="0"/>
    <n v="2"/>
    <n v="3"/>
    <x v="0"/>
    <x v="1"/>
    <x v="3"/>
    <n v="2"/>
    <n v="8"/>
    <n v="16200"/>
    <n v="8100"/>
  </r>
  <r>
    <s v="LOGISTICA EP ASESORIAS E INVERSIONES SAS"/>
    <x v="0"/>
    <x v="0"/>
    <n v="2"/>
    <n v="3"/>
    <x v="0"/>
    <x v="1"/>
    <x v="1"/>
    <n v="1"/>
    <n v="2"/>
    <n v="5500"/>
    <n v="5500"/>
  </r>
  <r>
    <s v="LOGISTICA EP ASESORIAS E INVERSIONES SAS"/>
    <x v="0"/>
    <x v="0"/>
    <n v="2"/>
    <n v="3"/>
    <x v="0"/>
    <x v="1"/>
    <x v="0"/>
    <n v="21"/>
    <n v="21"/>
    <n v="93480"/>
    <n v="4451.4285714285716"/>
  </r>
  <r>
    <s v="LOGISTICA EP ASESORIAS E INVERSIONES SAS"/>
    <x v="0"/>
    <x v="0"/>
    <n v="2"/>
    <n v="2"/>
    <x v="0"/>
    <x v="1"/>
    <x v="3"/>
    <n v="8"/>
    <n v="8"/>
    <n v="64800"/>
    <n v="8100"/>
  </r>
  <r>
    <s v="LOGISTICA EP ASESORIAS E INVERSIONES SAS"/>
    <x v="0"/>
    <x v="0"/>
    <n v="2"/>
    <n v="2"/>
    <x v="0"/>
    <x v="1"/>
    <x v="2"/>
    <n v="1"/>
    <n v="1"/>
    <n v="6800"/>
    <n v="6800"/>
  </r>
  <r>
    <s v="LOGISTICA EP ASESORIAS E INVERSIONES SAS"/>
    <x v="0"/>
    <x v="0"/>
    <n v="2"/>
    <n v="2"/>
    <x v="0"/>
    <x v="1"/>
    <x v="0"/>
    <n v="11"/>
    <n v="11"/>
    <n v="31944"/>
    <n v="2904"/>
  </r>
  <r>
    <s v="LOGISTICA EP ASESORIAS E INVERSIONES SAS"/>
    <x v="0"/>
    <x v="0"/>
    <n v="2"/>
    <n v="1"/>
    <x v="0"/>
    <x v="1"/>
    <x v="3"/>
    <n v="4"/>
    <n v="16"/>
    <n v="32400"/>
    <n v="8100"/>
  </r>
  <r>
    <s v="LOGISTICA EP ASESORIAS E INVERSIONES SAS"/>
    <x v="0"/>
    <x v="0"/>
    <n v="2"/>
    <n v="1"/>
    <x v="0"/>
    <x v="1"/>
    <x v="2"/>
    <n v="2"/>
    <n v="6"/>
    <n v="13600"/>
    <n v="6800"/>
  </r>
  <r>
    <s v="LOGISTICA EP ASESORIAS E INVERSIONES SAS"/>
    <x v="0"/>
    <x v="1"/>
    <n v="3"/>
    <n v="3"/>
    <x v="0"/>
    <x v="2"/>
    <x v="1"/>
    <n v="1684"/>
    <n v="3368"/>
    <n v="16616902"/>
    <n v="9867.5190023752966"/>
  </r>
  <r>
    <s v="LOGISTICA EP ASESORIAS E INVERSIONES SAS"/>
    <x v="0"/>
    <x v="1"/>
    <n v="3"/>
    <n v="3"/>
    <x v="0"/>
    <x v="2"/>
    <x v="4"/>
    <n v="674"/>
    <n v="3370"/>
    <n v="8918960"/>
    <n v="13232.878338278932"/>
  </r>
  <r>
    <s v="LOGISTICA EP ASESORIAS E INVERSIONES SAS"/>
    <x v="0"/>
    <x v="1"/>
    <n v="3"/>
    <n v="3"/>
    <x v="0"/>
    <x v="1"/>
    <x v="3"/>
    <n v="2"/>
    <n v="8"/>
    <n v="16200"/>
    <n v="8100"/>
  </r>
  <r>
    <s v="LOGISTICA EP ASESORIAS E INVERSIONES SAS"/>
    <x v="0"/>
    <x v="1"/>
    <n v="3"/>
    <n v="3"/>
    <x v="0"/>
    <x v="1"/>
    <x v="1"/>
    <n v="1"/>
    <n v="2"/>
    <n v="8550"/>
    <n v="8550"/>
  </r>
  <r>
    <s v="LOGISTICA EP ASESORIAS E INVERSIONES SAS"/>
    <x v="0"/>
    <x v="1"/>
    <n v="3"/>
    <n v="3"/>
    <x v="0"/>
    <x v="1"/>
    <x v="0"/>
    <n v="172"/>
    <n v="172"/>
    <n v="680012"/>
    <n v="3953.5581395348836"/>
  </r>
  <r>
    <s v="LOGISTICA EP ASESORIAS E INVERSIONES SAS"/>
    <x v="0"/>
    <x v="1"/>
    <n v="3"/>
    <n v="2"/>
    <x v="0"/>
    <x v="2"/>
    <x v="4"/>
    <n v="606"/>
    <n v="3030"/>
    <n v="8083738"/>
    <n v="13339.501650165017"/>
  </r>
  <r>
    <s v="LOGISTICA EP ASESORIAS E INVERSIONES SAS"/>
    <x v="0"/>
    <x v="1"/>
    <n v="3"/>
    <n v="2"/>
    <x v="0"/>
    <x v="2"/>
    <x v="3"/>
    <n v="653"/>
    <n v="2612"/>
    <n v="8059189"/>
    <n v="12341.790199081164"/>
  </r>
  <r>
    <s v="LOGISTICA EP ASESORIAS E INVERSIONES SAS"/>
    <x v="0"/>
    <x v="1"/>
    <n v="3"/>
    <n v="2"/>
    <x v="0"/>
    <x v="2"/>
    <x v="2"/>
    <n v="993"/>
    <n v="2979"/>
    <n v="10646178"/>
    <n v="10721.226586102719"/>
  </r>
  <r>
    <s v="LOGISTICA EP ASESORIAS E INVERSIONES SAS"/>
    <x v="0"/>
    <x v="1"/>
    <n v="3"/>
    <n v="2"/>
    <x v="0"/>
    <x v="2"/>
    <x v="1"/>
    <n v="1634"/>
    <n v="3268"/>
    <n v="16151919"/>
    <n v="9884.8953488372099"/>
  </r>
  <r>
    <s v="LOGISTICA EP ASESORIAS E INVERSIONES SAS"/>
    <x v="0"/>
    <x v="1"/>
    <n v="3"/>
    <n v="2"/>
    <x v="0"/>
    <x v="2"/>
    <x v="0"/>
    <n v="5435"/>
    <n v="5435"/>
    <n v="38941661"/>
    <n v="7164.9790248390063"/>
  </r>
  <r>
    <s v="LOGISTICA EP ASESORIAS E INVERSIONES SAS"/>
    <x v="0"/>
    <x v="1"/>
    <n v="3"/>
    <n v="2"/>
    <x v="0"/>
    <x v="1"/>
    <x v="4"/>
    <n v="1"/>
    <n v="5"/>
    <n v="45"/>
    <n v="45"/>
  </r>
  <r>
    <s v="LOGISTICA EP ASESORIAS E INVERSIONES SAS"/>
    <x v="0"/>
    <x v="1"/>
    <n v="3"/>
    <n v="2"/>
    <x v="0"/>
    <x v="1"/>
    <x v="3"/>
    <n v="2"/>
    <n v="8"/>
    <n v="16200"/>
    <n v="8100"/>
  </r>
  <r>
    <s v="LOGISTICA EP ASESORIAS E INVERSIONES SAS"/>
    <x v="0"/>
    <x v="1"/>
    <n v="3"/>
    <n v="2"/>
    <x v="0"/>
    <x v="1"/>
    <x v="1"/>
    <n v="1"/>
    <n v="2"/>
    <n v="8550"/>
    <n v="8550"/>
  </r>
  <r>
    <s v="LOGISTICA EP ASESORIAS E INVERSIONES SAS"/>
    <x v="0"/>
    <x v="1"/>
    <n v="3"/>
    <n v="2"/>
    <x v="0"/>
    <x v="1"/>
    <x v="0"/>
    <n v="29"/>
    <n v="29"/>
    <n v="86192"/>
    <n v="2972.1379310344828"/>
  </r>
  <r>
    <s v="LOGISTICA EP ASESORIAS E INVERSIONES SAS"/>
    <x v="0"/>
    <x v="1"/>
    <n v="3"/>
    <n v="1"/>
    <x v="0"/>
    <x v="2"/>
    <x v="4"/>
    <n v="516"/>
    <n v="2580"/>
    <n v="6873520"/>
    <n v="13320.77519379845"/>
  </r>
  <r>
    <s v="LOGISTICA EP ASESORIAS E INVERSIONES SAS"/>
    <x v="0"/>
    <x v="1"/>
    <n v="3"/>
    <n v="1"/>
    <x v="0"/>
    <x v="2"/>
    <x v="3"/>
    <n v="592"/>
    <n v="2368"/>
    <n v="7337752"/>
    <n v="12394.851351351352"/>
  </r>
  <r>
    <s v="LOGISTICA EP ASESORIAS E INVERSIONES SAS"/>
    <x v="0"/>
    <x v="1"/>
    <n v="3"/>
    <n v="1"/>
    <x v="0"/>
    <x v="2"/>
    <x v="2"/>
    <n v="885"/>
    <n v="2655"/>
    <n v="9772861"/>
    <n v="11042.780790960453"/>
  </r>
  <r>
    <s v="LOGISTICA EP ASESORIAS E INVERSIONES SAS"/>
    <x v="0"/>
    <x v="1"/>
    <n v="3"/>
    <n v="1"/>
    <x v="0"/>
    <x v="2"/>
    <x v="1"/>
    <n v="1488"/>
    <n v="2976"/>
    <n v="14579451"/>
    <n v="9798.0181451612898"/>
  </r>
  <r>
    <s v="LOGISTICA EP ASESORIAS E INVERSIONES SAS"/>
    <x v="0"/>
    <x v="1"/>
    <n v="3"/>
    <n v="1"/>
    <x v="0"/>
    <x v="2"/>
    <x v="0"/>
    <n v="5279"/>
    <n v="5279"/>
    <n v="38774296"/>
    <n v="7345.0077666224661"/>
  </r>
  <r>
    <s v="LOGISTICA EP ASESORIAS E INVERSIONES SAS"/>
    <x v="0"/>
    <x v="1"/>
    <n v="3"/>
    <n v="1"/>
    <x v="0"/>
    <x v="1"/>
    <x v="3"/>
    <n v="5"/>
    <n v="20"/>
    <n v="42650"/>
    <n v="8530"/>
  </r>
  <r>
    <s v="LOGISTICA EP ASESORIAS E INVERSIONES SAS"/>
    <x v="0"/>
    <x v="1"/>
    <n v="3"/>
    <n v="1"/>
    <x v="0"/>
    <x v="1"/>
    <x v="0"/>
    <n v="20"/>
    <n v="20"/>
    <n v="59788"/>
    <n v="2989.4"/>
  </r>
  <r>
    <s v="LOGISTICA EP ASESORIAS E INVERSIONES SAS"/>
    <x v="0"/>
    <x v="1"/>
    <n v="3"/>
    <n v="3"/>
    <x v="0"/>
    <x v="2"/>
    <x v="2"/>
    <n v="1045"/>
    <n v="3135"/>
    <n v="11395879"/>
    <n v="10905.147368421052"/>
  </r>
  <r>
    <s v="LOGISTICA EP ASESORIAS E INVERSIONES SAS"/>
    <x v="0"/>
    <x v="1"/>
    <n v="3"/>
    <n v="3"/>
    <x v="0"/>
    <x v="2"/>
    <x v="3"/>
    <n v="693"/>
    <n v="2772"/>
    <n v="8306347"/>
    <n v="11986.070707070707"/>
  </r>
  <r>
    <s v="LOGISTICA EP ASESORIAS E INVERSIONES SAS"/>
    <x v="0"/>
    <x v="1"/>
    <n v="3"/>
    <n v="3"/>
    <x v="0"/>
    <x v="2"/>
    <x v="0"/>
    <n v="5496"/>
    <n v="5496"/>
    <n v="39765301"/>
    <n v="7235.3167758369727"/>
  </r>
  <r>
    <s v="LOGISTICA EP ASESORIAS E INVERSIONES SAS"/>
    <x v="0"/>
    <x v="2"/>
    <n v="4"/>
    <n v="1"/>
    <x v="0"/>
    <x v="2"/>
    <x v="0"/>
    <n v="5859"/>
    <n v="5859"/>
    <n v="41967465"/>
    <n v="7162.9057859703025"/>
  </r>
  <r>
    <s v="LOGISTICA EP ASESORIAS E INVERSIONES SAS"/>
    <x v="0"/>
    <x v="2"/>
    <n v="4"/>
    <n v="1"/>
    <x v="0"/>
    <x v="2"/>
    <x v="1"/>
    <n v="1541"/>
    <n v="3082"/>
    <n v="15266322"/>
    <n v="9906.7631408176512"/>
  </r>
  <r>
    <s v="LOGISTICA EP ASESORIAS E INVERSIONES SAS"/>
    <x v="0"/>
    <x v="2"/>
    <n v="4"/>
    <n v="1"/>
    <x v="0"/>
    <x v="2"/>
    <x v="2"/>
    <n v="982"/>
    <n v="2946"/>
    <n v="10925798"/>
    <n v="11126.067209775967"/>
  </r>
  <r>
    <s v="LOGISTICA EP ASESORIAS E INVERSIONES SAS"/>
    <x v="0"/>
    <x v="2"/>
    <n v="4"/>
    <n v="1"/>
    <x v="0"/>
    <x v="2"/>
    <x v="3"/>
    <n v="643"/>
    <n v="2572"/>
    <n v="7662116"/>
    <n v="11916.199066874027"/>
  </r>
  <r>
    <s v="LOGISTICA EP ASESORIAS E INVERSIONES SAS"/>
    <x v="0"/>
    <x v="2"/>
    <n v="4"/>
    <n v="1"/>
    <x v="0"/>
    <x v="2"/>
    <x v="4"/>
    <n v="644"/>
    <n v="3220"/>
    <n v="8493196"/>
    <n v="13188.19254658385"/>
  </r>
  <r>
    <s v="LOGISTICA EP ASESORIAS E INVERSIONES SAS"/>
    <x v="0"/>
    <x v="2"/>
    <n v="4"/>
    <n v="2"/>
    <x v="0"/>
    <x v="1"/>
    <x v="0"/>
    <n v="63"/>
    <n v="63"/>
    <n v="263268"/>
    <n v="4178.8571428571431"/>
  </r>
  <r>
    <s v="LOGISTICA EP ASESORIAS E INVERSIONES SAS"/>
    <x v="0"/>
    <x v="2"/>
    <n v="4"/>
    <n v="2"/>
    <x v="0"/>
    <x v="1"/>
    <x v="1"/>
    <n v="2"/>
    <n v="4"/>
    <n v="11420"/>
    <n v="5710"/>
  </r>
  <r>
    <s v="LOGISTICA EP ASESORIAS E INVERSIONES SAS"/>
    <x v="0"/>
    <x v="2"/>
    <n v="4"/>
    <n v="2"/>
    <x v="0"/>
    <x v="1"/>
    <x v="2"/>
    <n v="1"/>
    <n v="3"/>
    <n v="11232"/>
    <n v="11232"/>
  </r>
  <r>
    <s v="LOGISTICA EP ASESORIAS E INVERSIONES SAS"/>
    <x v="0"/>
    <x v="2"/>
    <n v="4"/>
    <n v="2"/>
    <x v="0"/>
    <x v="1"/>
    <x v="3"/>
    <n v="2"/>
    <n v="8"/>
    <n v="16200"/>
    <n v="8100"/>
  </r>
  <r>
    <s v="LOGISTICA EP ASESORIAS E INVERSIONES SAS"/>
    <x v="0"/>
    <x v="2"/>
    <n v="4"/>
    <n v="2"/>
    <x v="0"/>
    <x v="2"/>
    <x v="0"/>
    <n v="5773"/>
    <n v="5770"/>
    <n v="41356816"/>
    <n v="7163.8344015243374"/>
  </r>
  <r>
    <s v="LOGISTICA EP ASESORIAS E INVERSIONES SAS"/>
    <x v="0"/>
    <x v="2"/>
    <n v="4"/>
    <n v="2"/>
    <x v="0"/>
    <x v="2"/>
    <x v="1"/>
    <n v="1559"/>
    <n v="3118"/>
    <n v="15481166"/>
    <n v="9930.1898652982673"/>
  </r>
  <r>
    <s v="LOGISTICA EP ASESORIAS E INVERSIONES SAS"/>
    <x v="0"/>
    <x v="2"/>
    <n v="4"/>
    <n v="2"/>
    <x v="0"/>
    <x v="2"/>
    <x v="2"/>
    <n v="1032"/>
    <n v="3096"/>
    <n v="11596492"/>
    <n v="11236.910852713178"/>
  </r>
  <r>
    <s v="LOGISTICA EP ASESORIAS E INVERSIONES SAS"/>
    <x v="0"/>
    <x v="2"/>
    <n v="4"/>
    <n v="2"/>
    <x v="0"/>
    <x v="2"/>
    <x v="3"/>
    <n v="653"/>
    <n v="2612"/>
    <n v="8146001"/>
    <n v="12474.733537519143"/>
  </r>
  <r>
    <s v="LOGISTICA EP ASESORIAS E INVERSIONES SAS"/>
    <x v="0"/>
    <x v="2"/>
    <n v="4"/>
    <n v="2"/>
    <x v="0"/>
    <x v="2"/>
    <x v="4"/>
    <n v="597"/>
    <n v="2985"/>
    <n v="7655395"/>
    <n v="12823.107202680067"/>
  </r>
  <r>
    <s v="LOGISTICA EP ASESORIAS E INVERSIONES SAS"/>
    <x v="0"/>
    <x v="2"/>
    <n v="4"/>
    <n v="3"/>
    <x v="0"/>
    <x v="1"/>
    <x v="0"/>
    <n v="57"/>
    <n v="57"/>
    <n v="262704"/>
    <n v="4608.8421052631575"/>
  </r>
  <r>
    <s v="LOGISTICA EP ASESORIAS E INVERSIONES SAS"/>
    <x v="0"/>
    <x v="2"/>
    <n v="4"/>
    <n v="3"/>
    <x v="0"/>
    <x v="1"/>
    <x v="1"/>
    <n v="3"/>
    <n v="6"/>
    <n v="14746"/>
    <n v="4915.333333333333"/>
  </r>
  <r>
    <s v="LOGISTICA EP ASESORIAS E INVERSIONES SAS"/>
    <x v="0"/>
    <x v="2"/>
    <n v="4"/>
    <n v="3"/>
    <x v="0"/>
    <x v="1"/>
    <x v="3"/>
    <n v="1"/>
    <n v="4"/>
    <n v="8100"/>
    <n v="8100"/>
  </r>
  <r>
    <s v="LOGISTICA EP ASESORIAS E INVERSIONES SAS"/>
    <x v="0"/>
    <x v="2"/>
    <n v="4"/>
    <n v="3"/>
    <x v="0"/>
    <x v="2"/>
    <x v="0"/>
    <n v="6403"/>
    <n v="6403"/>
    <n v="48602313"/>
    <n v="7590.5533343745119"/>
  </r>
  <r>
    <s v="LOGISTICA EP ASESORIAS E INVERSIONES SAS"/>
    <x v="0"/>
    <x v="2"/>
    <n v="4"/>
    <n v="3"/>
    <x v="0"/>
    <x v="2"/>
    <x v="1"/>
    <n v="1834"/>
    <n v="3668"/>
    <n v="19548244"/>
    <n v="10658.802617230098"/>
  </r>
  <r>
    <s v="LOGISTICA EP ASESORIAS E INVERSIONES SAS"/>
    <x v="0"/>
    <x v="2"/>
    <n v="4"/>
    <n v="3"/>
    <x v="0"/>
    <x v="2"/>
    <x v="3"/>
    <n v="872"/>
    <n v="3488"/>
    <n v="11540953"/>
    <n v="13235.037844036697"/>
  </r>
  <r>
    <s v="LOGISTICA EP ASESORIAS E INVERSIONES SAS"/>
    <x v="0"/>
    <x v="2"/>
    <n v="4"/>
    <n v="3"/>
    <x v="0"/>
    <x v="2"/>
    <x v="4"/>
    <n v="670"/>
    <n v="3350"/>
    <n v="9562099"/>
    <n v="14271.789552238806"/>
  </r>
  <r>
    <s v="LOGISTICA EP ASESORIAS E INVERSIONES SAS"/>
    <x v="0"/>
    <x v="2"/>
    <n v="4"/>
    <n v="3"/>
    <x v="0"/>
    <x v="2"/>
    <x v="2"/>
    <n v="1268"/>
    <n v="3804"/>
    <n v="15090776"/>
    <n v="11901.242902208201"/>
  </r>
  <r>
    <s v="LOGISTICA EP ASESORIAS E INVERSIONES SAS"/>
    <x v="0"/>
    <x v="2"/>
    <n v="4"/>
    <n v="1"/>
    <x v="0"/>
    <x v="1"/>
    <x v="0"/>
    <n v="42"/>
    <n v="42"/>
    <n v="194161"/>
    <n v="4622.8809523809523"/>
  </r>
  <r>
    <s v="LOGISTICA EP ASESORIAS E INVERSIONES SAS"/>
    <x v="0"/>
    <x v="2"/>
    <n v="4"/>
    <n v="1"/>
    <x v="0"/>
    <x v="1"/>
    <x v="1"/>
    <n v="2"/>
    <n v="4"/>
    <n v="19575"/>
    <n v="9787.5"/>
  </r>
  <r>
    <s v="LOGISTICA TRANSPORTE Y DISTRIBUCION - LTDA EXPRESS S.A."/>
    <x v="0"/>
    <x v="0"/>
    <n v="2"/>
    <n v="3"/>
    <x v="0"/>
    <x v="0"/>
    <x v="4"/>
    <n v="1"/>
    <n v="5"/>
    <n v="124830"/>
    <n v="124830"/>
  </r>
  <r>
    <s v="LOGISTICA TRANSPORTE Y DISTRIBUCION - LTDA EXPRESS S.A."/>
    <x v="0"/>
    <x v="0"/>
    <n v="2"/>
    <n v="1"/>
    <x v="0"/>
    <x v="2"/>
    <x v="0"/>
    <n v="4140"/>
    <n v="2130.25"/>
    <n v="40514800"/>
    <n v="9786.1835748792273"/>
  </r>
  <r>
    <s v="LOGISTICA TRANSPORTE Y DISTRIBUCION - LTDA EXPRESS S.A."/>
    <x v="0"/>
    <x v="0"/>
    <n v="2"/>
    <n v="1"/>
    <x v="0"/>
    <x v="0"/>
    <x v="0"/>
    <n v="60"/>
    <n v="6.7"/>
    <n v="7241101"/>
    <n v="120685.01666666666"/>
  </r>
  <r>
    <s v="LOGISTICA TRANSPORTE Y DISTRIBUCION - LTDA EXPRESS S.A."/>
    <x v="0"/>
    <x v="0"/>
    <n v="2"/>
    <n v="1"/>
    <x v="0"/>
    <x v="0"/>
    <x v="1"/>
    <n v="10"/>
    <n v="16.5"/>
    <n v="1541353"/>
    <n v="154135.29999999999"/>
  </r>
  <r>
    <s v="LOGISTICA TRANSPORTE Y DISTRIBUCION - LTDA EXPRESS S.A."/>
    <x v="0"/>
    <x v="0"/>
    <n v="2"/>
    <n v="1"/>
    <x v="0"/>
    <x v="0"/>
    <x v="2"/>
    <n v="4"/>
    <n v="10.75"/>
    <n v="661678"/>
    <n v="165419.5"/>
  </r>
  <r>
    <s v="LOGISTICA TRANSPORTE Y DISTRIBUCION - LTDA EXPRESS S.A."/>
    <x v="0"/>
    <x v="0"/>
    <n v="2"/>
    <n v="1"/>
    <x v="0"/>
    <x v="0"/>
    <x v="3"/>
    <n v="3"/>
    <n v="11"/>
    <n v="467042"/>
    <n v="155680.66666666666"/>
  </r>
  <r>
    <s v="LOGISTICA TRANSPORTE Y DISTRIBUCION - LTDA EXPRESS S.A."/>
    <x v="0"/>
    <x v="0"/>
    <n v="2"/>
    <n v="1"/>
    <x v="0"/>
    <x v="0"/>
    <x v="4"/>
    <n v="3"/>
    <n v="14.3"/>
    <n v="435122"/>
    <n v="145040.66666666666"/>
  </r>
  <r>
    <s v="LOGISTICA TRANSPORTE Y DISTRIBUCION - LTDA EXPRESS S.A."/>
    <x v="0"/>
    <x v="0"/>
    <n v="2"/>
    <n v="2"/>
    <x v="0"/>
    <x v="2"/>
    <x v="0"/>
    <n v="4912"/>
    <n v="2498.14"/>
    <n v="52914700"/>
    <n v="10772.53664495114"/>
  </r>
  <r>
    <s v="LOGISTICA TRANSPORTE Y DISTRIBUCION - LTDA EXPRESS S.A."/>
    <x v="0"/>
    <x v="0"/>
    <n v="2"/>
    <n v="2"/>
    <x v="0"/>
    <x v="0"/>
    <x v="0"/>
    <n v="57"/>
    <n v="21.34"/>
    <n v="5583670"/>
    <n v="97959.122807017542"/>
  </r>
  <r>
    <s v="LOGISTICA TRANSPORTE Y DISTRIBUCION - LTDA EXPRESS S.A."/>
    <x v="0"/>
    <x v="0"/>
    <n v="2"/>
    <n v="2"/>
    <x v="0"/>
    <x v="0"/>
    <x v="1"/>
    <n v="2"/>
    <n v="3.3"/>
    <n v="284041"/>
    <n v="142020.5"/>
  </r>
  <r>
    <s v="LOGISTICA TRANSPORTE Y DISTRIBUCION - LTDA EXPRESS S.A."/>
    <x v="0"/>
    <x v="0"/>
    <n v="2"/>
    <n v="2"/>
    <x v="0"/>
    <x v="0"/>
    <x v="2"/>
    <n v="2"/>
    <n v="5.5"/>
    <n v="291158"/>
    <n v="145579"/>
  </r>
  <r>
    <s v="LOGISTICA TRANSPORTE Y DISTRIBUCION - LTDA EXPRESS S.A."/>
    <x v="0"/>
    <x v="0"/>
    <n v="2"/>
    <n v="2"/>
    <x v="0"/>
    <x v="0"/>
    <x v="3"/>
    <n v="3"/>
    <n v="11"/>
    <n v="533907"/>
    <n v="177969"/>
  </r>
  <r>
    <s v="LOGISTICA TRANSPORTE Y DISTRIBUCION - LTDA EXPRESS S.A."/>
    <x v="0"/>
    <x v="0"/>
    <n v="2"/>
    <n v="3"/>
    <x v="0"/>
    <x v="2"/>
    <x v="0"/>
    <n v="4906"/>
    <n v="2545.6999999999998"/>
    <n v="49758200"/>
    <n v="10142.31553200163"/>
  </r>
  <r>
    <s v="LOGISTICA TRANSPORTE Y DISTRIBUCION - LTDA EXPRESS S.A."/>
    <x v="0"/>
    <x v="0"/>
    <n v="2"/>
    <n v="3"/>
    <x v="0"/>
    <x v="0"/>
    <x v="0"/>
    <n v="42"/>
    <n v="17.55"/>
    <n v="5331027"/>
    <n v="126929.21428571429"/>
  </r>
  <r>
    <s v="LOGISTICA TRANSPORTE Y DISTRIBUCION - LTDA EXPRESS S.A."/>
    <x v="0"/>
    <x v="0"/>
    <n v="2"/>
    <n v="3"/>
    <x v="0"/>
    <x v="0"/>
    <x v="1"/>
    <n v="10"/>
    <n v="16.75"/>
    <n v="1305633"/>
    <n v="130563.3"/>
  </r>
  <r>
    <s v="LOGISTICA TRANSPORTE Y DISTRIBUCION - LTDA EXPRESS S.A."/>
    <x v="0"/>
    <x v="0"/>
    <n v="2"/>
    <n v="3"/>
    <x v="0"/>
    <x v="0"/>
    <x v="2"/>
    <n v="11"/>
    <n v="30.3"/>
    <n v="1646600"/>
    <n v="149690.90909090909"/>
  </r>
  <r>
    <s v="LOGISTICA TRANSPORTE Y DISTRIBUCION - LTDA EXPRESS S.A."/>
    <x v="0"/>
    <x v="0"/>
    <n v="2"/>
    <n v="3"/>
    <x v="0"/>
    <x v="0"/>
    <x v="3"/>
    <n v="6"/>
    <n v="22.1"/>
    <n v="1085099"/>
    <n v="180849.83333333334"/>
  </r>
  <r>
    <s v="LOGISTICA TRANSPORTE Y DISTRIBUCION - LTDA EXPRESS S.A."/>
    <x v="0"/>
    <x v="1"/>
    <n v="3"/>
    <n v="1"/>
    <x v="0"/>
    <x v="0"/>
    <x v="0"/>
    <n v="40"/>
    <n v="15.3"/>
    <n v="17095606.98"/>
    <n v="427390.17450000002"/>
  </r>
  <r>
    <s v="LOGISTICA TRANSPORTE Y DISTRIBUCION - LTDA EXPRESS S.A."/>
    <x v="0"/>
    <x v="1"/>
    <n v="3"/>
    <n v="3"/>
    <x v="0"/>
    <x v="2"/>
    <x v="0"/>
    <n v="5242"/>
    <n v="2621"/>
    <n v="51313000"/>
    <n v="9788.8210606638695"/>
  </r>
  <r>
    <s v="LOGISTICA TRANSPORTE Y DISTRIBUCION - LTDA EXPRESS S.A."/>
    <x v="0"/>
    <x v="1"/>
    <n v="3"/>
    <n v="1"/>
    <x v="0"/>
    <x v="0"/>
    <x v="2"/>
    <n v="4"/>
    <n v="11.5"/>
    <n v="874155.67"/>
    <n v="218538.91750000001"/>
  </r>
  <r>
    <s v="LOGISTICA TRANSPORTE Y DISTRIBUCION - LTDA EXPRESS S.A."/>
    <x v="0"/>
    <x v="1"/>
    <n v="3"/>
    <n v="1"/>
    <x v="0"/>
    <x v="0"/>
    <x v="3"/>
    <n v="2"/>
    <n v="7"/>
    <n v="1260598.3600000001"/>
    <n v="630299.18000000005"/>
  </r>
  <r>
    <s v="LOGISTICA TRANSPORTE Y DISTRIBUCION - LTDA EXPRESS S.A."/>
    <x v="0"/>
    <x v="1"/>
    <n v="3"/>
    <n v="1"/>
    <x v="0"/>
    <x v="0"/>
    <x v="4"/>
    <n v="4"/>
    <n v="9.9"/>
    <n v="159057"/>
    <n v="39764.25"/>
  </r>
  <r>
    <s v="LOGISTICA TRANSPORTE Y DISTRIBUCION - LTDA EXPRESS S.A."/>
    <x v="0"/>
    <x v="1"/>
    <n v="3"/>
    <n v="1"/>
    <x v="0"/>
    <x v="2"/>
    <x v="0"/>
    <n v="5583"/>
    <n v="2792"/>
    <n v="54971000"/>
    <n v="9846.1400680637653"/>
  </r>
  <r>
    <s v="LOGISTICA TRANSPORTE Y DISTRIBUCION - LTDA EXPRESS S.A."/>
    <x v="0"/>
    <x v="1"/>
    <n v="3"/>
    <n v="1"/>
    <x v="0"/>
    <x v="1"/>
    <x v="0"/>
    <n v="886"/>
    <n v="443"/>
    <n v="2787200"/>
    <n v="3145.8239277652369"/>
  </r>
  <r>
    <s v="LOGISTICA TRANSPORTE Y DISTRIBUCION - LTDA EXPRESS S.A."/>
    <x v="0"/>
    <x v="1"/>
    <n v="3"/>
    <n v="2"/>
    <x v="0"/>
    <x v="0"/>
    <x v="0"/>
    <n v="73"/>
    <n v="32.25"/>
    <n v="7200940.6100000003"/>
    <n v="98643.022054794521"/>
  </r>
  <r>
    <s v="LOGISTICA TRANSPORTE Y DISTRIBUCION - LTDA EXPRESS S.A."/>
    <x v="0"/>
    <x v="1"/>
    <n v="3"/>
    <n v="2"/>
    <x v="0"/>
    <x v="0"/>
    <x v="1"/>
    <n v="13"/>
    <n v="22.7"/>
    <n v="1624520.37"/>
    <n v="124963.1053846154"/>
  </r>
  <r>
    <s v="LOGISTICA TRANSPORTE Y DISTRIBUCION - LTDA EXPRESS S.A."/>
    <x v="0"/>
    <x v="1"/>
    <n v="3"/>
    <n v="2"/>
    <x v="0"/>
    <x v="0"/>
    <x v="2"/>
    <n v="7"/>
    <n v="18.8"/>
    <n v="892487.81"/>
    <n v="127498.25857142858"/>
  </r>
  <r>
    <s v="LOGISTICA TRANSPORTE Y DISTRIBUCION - LTDA EXPRESS S.A."/>
    <x v="0"/>
    <x v="1"/>
    <n v="3"/>
    <n v="2"/>
    <x v="0"/>
    <x v="0"/>
    <x v="3"/>
    <n v="5"/>
    <n v="17.7"/>
    <n v="796344.21"/>
    <n v="159268.842"/>
  </r>
  <r>
    <s v="LOGISTICA TRANSPORTE Y DISTRIBUCION - LTDA EXPRESS S.A."/>
    <x v="0"/>
    <x v="1"/>
    <n v="3"/>
    <n v="2"/>
    <x v="0"/>
    <x v="0"/>
    <x v="4"/>
    <n v="5"/>
    <n v="24.2"/>
    <n v="737453"/>
    <n v="147490.6"/>
  </r>
  <r>
    <s v="LOGISTICA TRANSPORTE Y DISTRIBUCION - LTDA EXPRESS S.A."/>
    <x v="0"/>
    <x v="1"/>
    <n v="3"/>
    <n v="2"/>
    <x v="0"/>
    <x v="2"/>
    <x v="0"/>
    <n v="5304"/>
    <n v="2652"/>
    <n v="54412927"/>
    <n v="10258.847473604827"/>
  </r>
  <r>
    <s v="LOGISTICA TRANSPORTE Y DISTRIBUCION - LTDA EXPRESS S.A."/>
    <x v="0"/>
    <x v="1"/>
    <n v="3"/>
    <n v="2"/>
    <x v="0"/>
    <x v="1"/>
    <x v="0"/>
    <n v="167"/>
    <n v="84"/>
    <n v="1546320"/>
    <n v="9259.4011976047896"/>
  </r>
  <r>
    <s v="LOGISTICA TRANSPORTE Y DISTRIBUCION - LTDA EXPRESS S.A."/>
    <x v="0"/>
    <x v="1"/>
    <n v="3"/>
    <n v="3"/>
    <x v="0"/>
    <x v="0"/>
    <x v="0"/>
    <n v="54"/>
    <n v="25.95"/>
    <n v="5975689.29"/>
    <n v="110660.91277777778"/>
  </r>
  <r>
    <s v="LOGISTICA TRANSPORTE Y DISTRIBUCION - LTDA EXPRESS S.A."/>
    <x v="0"/>
    <x v="1"/>
    <n v="3"/>
    <n v="3"/>
    <x v="0"/>
    <x v="0"/>
    <x v="1"/>
    <n v="8"/>
    <n v="13.2"/>
    <n v="1083025.6000000001"/>
    <n v="135378.20000000001"/>
  </r>
  <r>
    <s v="LOGISTICA TRANSPORTE Y DISTRIBUCION - LTDA EXPRESS S.A."/>
    <x v="0"/>
    <x v="1"/>
    <n v="3"/>
    <n v="3"/>
    <x v="0"/>
    <x v="0"/>
    <x v="2"/>
    <n v="3"/>
    <n v="7.5"/>
    <n v="282560.8"/>
    <n v="94186.933333333334"/>
  </r>
  <r>
    <s v="LOGISTICA TRANSPORTE Y DISTRIBUCION - LTDA EXPRESS S.A."/>
    <x v="0"/>
    <x v="1"/>
    <n v="3"/>
    <n v="3"/>
    <x v="0"/>
    <x v="0"/>
    <x v="3"/>
    <n v="3"/>
    <n v="11"/>
    <n v="644256.31000000006"/>
    <n v="214752.10333333336"/>
  </r>
  <r>
    <s v="LOGISTICA TRANSPORTE Y DISTRIBUCION - LTDA EXPRESS S.A."/>
    <x v="0"/>
    <x v="1"/>
    <n v="3"/>
    <n v="3"/>
    <x v="0"/>
    <x v="0"/>
    <x v="4"/>
    <n v="2"/>
    <n v="9.5"/>
    <n v="257783"/>
    <n v="128891.5"/>
  </r>
  <r>
    <s v="LOGISTICA TRANSPORTE Y DISTRIBUCION - LTDA EXPRESS S.A."/>
    <x v="0"/>
    <x v="1"/>
    <n v="3"/>
    <n v="1"/>
    <x v="0"/>
    <x v="0"/>
    <x v="1"/>
    <n v="11"/>
    <n v="18.05"/>
    <n v="2343644"/>
    <n v="213058.54545454544"/>
  </r>
  <r>
    <s v="LOGISTICA TRANSPORTE Y DISTRIBUCION - LTDA EXPRESS S.A."/>
    <x v="0"/>
    <x v="2"/>
    <n v="4"/>
    <n v="3"/>
    <x v="0"/>
    <x v="0"/>
    <x v="3"/>
    <n v="6"/>
    <n v="21.8"/>
    <n v="1445881.37"/>
    <n v="240980.22833333336"/>
  </r>
  <r>
    <s v="LOGISTICA TRANSPORTE Y DISTRIBUCION - LTDA EXPRESS S.A."/>
    <x v="0"/>
    <x v="2"/>
    <n v="4"/>
    <n v="3"/>
    <x v="0"/>
    <x v="0"/>
    <x v="4"/>
    <n v="2"/>
    <n v="9.5"/>
    <n v="351274"/>
    <n v="175637"/>
  </r>
  <r>
    <s v="LOGISTICA TRANSPORTE Y DISTRIBUCION - LTDA EXPRESS S.A."/>
    <x v="0"/>
    <x v="2"/>
    <n v="4"/>
    <n v="3"/>
    <x v="0"/>
    <x v="0"/>
    <x v="2"/>
    <n v="4"/>
    <n v="9.85"/>
    <n v="794792"/>
    <n v="198698"/>
  </r>
  <r>
    <s v="LOGISTICA TRANSPORTE Y DISTRIBUCION - LTDA EXPRESS S.A."/>
    <x v="0"/>
    <x v="2"/>
    <n v="4"/>
    <n v="3"/>
    <x v="0"/>
    <x v="0"/>
    <x v="1"/>
    <n v="14"/>
    <n v="25.05"/>
    <n v="1820798.27"/>
    <n v="130057.01928571428"/>
  </r>
  <r>
    <s v="LOGISTICA TRANSPORTE Y DISTRIBUCION - LTDA EXPRESS S.A."/>
    <x v="0"/>
    <x v="2"/>
    <n v="4"/>
    <n v="3"/>
    <x v="0"/>
    <x v="0"/>
    <x v="0"/>
    <n v="56"/>
    <n v="23.21"/>
    <n v="7601995.5999999996"/>
    <n v="135749.92142857143"/>
  </r>
  <r>
    <s v="LOGISTICA TRANSPORTE Y DISTRIBUCION - LTDA EXPRESS S.A."/>
    <x v="0"/>
    <x v="2"/>
    <n v="4"/>
    <n v="3"/>
    <x v="0"/>
    <x v="2"/>
    <x v="0"/>
    <n v="3101"/>
    <n v="1551"/>
    <n v="32051500"/>
    <n v="10335.859400193485"/>
  </r>
  <r>
    <s v="LOGISTICA TRANSPORTE Y DISTRIBUCION - LTDA EXPRESS S.A."/>
    <x v="0"/>
    <x v="2"/>
    <n v="4"/>
    <n v="3"/>
    <x v="0"/>
    <x v="1"/>
    <x v="0"/>
    <n v="1405"/>
    <n v="702.5"/>
    <n v="2625010"/>
    <n v="1868.3345195729537"/>
  </r>
  <r>
    <s v="LOGISTICA TRANSPORTE Y DISTRIBUCION - LTDA EXPRESS S.A."/>
    <x v="0"/>
    <x v="2"/>
    <n v="4"/>
    <n v="2"/>
    <x v="0"/>
    <x v="0"/>
    <x v="4"/>
    <n v="4"/>
    <n v="18.95"/>
    <n v="1749973"/>
    <n v="437493.25"/>
  </r>
  <r>
    <s v="LOGISTICA TRANSPORTE Y DISTRIBUCION - LTDA EXPRESS S.A."/>
    <x v="0"/>
    <x v="2"/>
    <n v="4"/>
    <n v="2"/>
    <x v="0"/>
    <x v="0"/>
    <x v="3"/>
    <n v="7"/>
    <n v="23.9"/>
    <n v="675639.01"/>
    <n v="96519.858571428573"/>
  </r>
  <r>
    <s v="LOGISTICA TRANSPORTE Y DISTRIBUCION - LTDA EXPRESS S.A."/>
    <x v="0"/>
    <x v="2"/>
    <n v="4"/>
    <n v="2"/>
    <x v="0"/>
    <x v="0"/>
    <x v="2"/>
    <n v="6"/>
    <n v="16.55"/>
    <n v="992073.92"/>
    <n v="165345.65333333335"/>
  </r>
  <r>
    <s v="LOGISTICA TRANSPORTE Y DISTRIBUCION - LTDA EXPRESS S.A."/>
    <x v="0"/>
    <x v="2"/>
    <n v="4"/>
    <n v="2"/>
    <x v="0"/>
    <x v="0"/>
    <x v="1"/>
    <n v="7"/>
    <n v="12.86"/>
    <n v="1354421.14"/>
    <n v="193488.73428571428"/>
  </r>
  <r>
    <s v="LOGISTICA TRANSPORTE Y DISTRIBUCION - LTDA EXPRESS S.A."/>
    <x v="0"/>
    <x v="2"/>
    <n v="4"/>
    <n v="2"/>
    <x v="0"/>
    <x v="0"/>
    <x v="0"/>
    <n v="63"/>
    <n v="31.35"/>
    <n v="6684228.9400000004"/>
    <n v="106098.87206349208"/>
  </r>
  <r>
    <s v="LOGISTICA TRANSPORTE Y DISTRIBUCION - LTDA EXPRESS S.A."/>
    <x v="0"/>
    <x v="2"/>
    <n v="4"/>
    <n v="2"/>
    <x v="0"/>
    <x v="2"/>
    <x v="0"/>
    <n v="5982"/>
    <n v="2991"/>
    <n v="59680800"/>
    <n v="9976.7301905717159"/>
  </r>
  <r>
    <s v="LOGISTICA TRANSPORTE Y DISTRIBUCION - LTDA EXPRESS S.A."/>
    <x v="0"/>
    <x v="2"/>
    <n v="4"/>
    <n v="2"/>
    <x v="0"/>
    <x v="1"/>
    <x v="0"/>
    <n v="1861"/>
    <n v="930.5"/>
    <n v="3729800"/>
    <n v="2004.1912950026867"/>
  </r>
  <r>
    <s v="LOGISTICA TRANSPORTE Y DISTRIBUCION - LTDA EXPRESS S.A."/>
    <x v="0"/>
    <x v="2"/>
    <n v="4"/>
    <n v="1"/>
    <x v="0"/>
    <x v="0"/>
    <x v="4"/>
    <n v="5"/>
    <n v="24"/>
    <n v="828140.52"/>
    <n v="165628.10399999999"/>
  </r>
  <r>
    <s v="LOGISTICA TRANSPORTE Y DISTRIBUCION - LTDA EXPRESS S.A."/>
    <x v="0"/>
    <x v="2"/>
    <n v="4"/>
    <n v="1"/>
    <x v="0"/>
    <x v="0"/>
    <x v="3"/>
    <n v="8"/>
    <n v="28.95"/>
    <n v="1523460.85"/>
    <n v="190432.60625000001"/>
  </r>
  <r>
    <s v="LOGISTICA TRANSPORTE Y DISTRIBUCION - LTDA EXPRESS S.A."/>
    <x v="0"/>
    <x v="2"/>
    <n v="4"/>
    <n v="1"/>
    <x v="0"/>
    <x v="0"/>
    <x v="2"/>
    <n v="5"/>
    <n v="14.5"/>
    <n v="488930.49"/>
    <n v="97786.097999999998"/>
  </r>
  <r>
    <s v="LOGISTICA TRANSPORTE Y DISTRIBUCION - LTDA EXPRESS S.A."/>
    <x v="0"/>
    <x v="2"/>
    <n v="4"/>
    <n v="1"/>
    <x v="0"/>
    <x v="0"/>
    <x v="1"/>
    <n v="15"/>
    <n v="23.2"/>
    <n v="1329637.8700000001"/>
    <n v="88642.524666666679"/>
  </r>
  <r>
    <s v="LOGISTICA TRANSPORTE Y DISTRIBUCION - LTDA EXPRESS S.A."/>
    <x v="0"/>
    <x v="2"/>
    <n v="4"/>
    <n v="1"/>
    <x v="0"/>
    <x v="1"/>
    <x v="0"/>
    <n v="2061"/>
    <n v="1030.5"/>
    <n v="6569090"/>
    <n v="3187.331392527899"/>
  </r>
  <r>
    <s v="LOGISTICA TRANSPORTE Y DISTRIBUCION - LTDA EXPRESS S.A."/>
    <x v="0"/>
    <x v="2"/>
    <n v="4"/>
    <n v="1"/>
    <x v="0"/>
    <x v="2"/>
    <x v="0"/>
    <n v="5304"/>
    <n v="2652"/>
    <n v="52219500"/>
    <n v="9845.3054298642528"/>
  </r>
  <r>
    <s v="LOGISTICA TRANSPORTE Y DISTRIBUCION - LTDA EXPRESS S.A."/>
    <x v="0"/>
    <x v="2"/>
    <n v="4"/>
    <n v="1"/>
    <x v="0"/>
    <x v="0"/>
    <x v="0"/>
    <n v="56"/>
    <n v="14.55"/>
    <n v="5153398.26"/>
    <n v="92024.968928571427"/>
  </r>
  <r>
    <s v="LOGISTICA Y SERVICIOS CARREVAL S.A.S."/>
    <x v="0"/>
    <x v="0"/>
    <n v="2"/>
    <n v="3"/>
    <x v="1"/>
    <x v="1"/>
    <x v="1"/>
    <n v="17106"/>
    <n v="25659"/>
    <n v="5117364"/>
    <n v="299.15608558400561"/>
  </r>
  <r>
    <s v="LOGISTICA Y SERVICIOS CARREVAL S.A.S."/>
    <x v="0"/>
    <x v="0"/>
    <n v="2"/>
    <n v="1"/>
    <x v="1"/>
    <x v="2"/>
    <x v="1"/>
    <n v="875"/>
    <n v="1312"/>
    <n v="1273473"/>
    <n v="1455.3977142857143"/>
  </r>
  <r>
    <s v="LOGISTICA Y SERVICIOS CARREVAL S.A.S."/>
    <x v="0"/>
    <x v="0"/>
    <n v="2"/>
    <n v="1"/>
    <x v="1"/>
    <x v="1"/>
    <x v="1"/>
    <n v="8303"/>
    <n v="12454"/>
    <n v="3328592"/>
    <n v="400.89028062146213"/>
  </r>
  <r>
    <s v="LOGISTICA Y SERVICIOS CARREVAL S.A.S."/>
    <x v="0"/>
    <x v="0"/>
    <n v="2"/>
    <n v="2"/>
    <x v="1"/>
    <x v="1"/>
    <x v="1"/>
    <n v="54506"/>
    <n v="81009"/>
    <n v="33370735"/>
    <n v="612.23966168862148"/>
  </r>
  <r>
    <s v="LOGISTICA Y SERVICIOS CARREVAL S.A.S."/>
    <x v="0"/>
    <x v="0"/>
    <n v="2"/>
    <n v="2"/>
    <x v="1"/>
    <x v="2"/>
    <x v="1"/>
    <n v="1822"/>
    <n v="2733"/>
    <n v="2323767"/>
    <n v="1275.393523600439"/>
  </r>
  <r>
    <s v="LOGISTICA Y SERVICIOS CARREVAL S.A.S."/>
    <x v="0"/>
    <x v="0"/>
    <n v="2"/>
    <n v="3"/>
    <x v="1"/>
    <x v="2"/>
    <x v="1"/>
    <n v="1966"/>
    <n v="2949"/>
    <n v="1109440"/>
    <n v="564.31332655137339"/>
  </r>
  <r>
    <s v="LOGISTICA Y SERVICIOS CARREVAL S.A.S."/>
    <x v="0"/>
    <x v="1"/>
    <n v="3"/>
    <n v="2"/>
    <x v="1"/>
    <x v="2"/>
    <x v="1"/>
    <n v="349"/>
    <n v="390"/>
    <n v="1065000"/>
    <n v="3051.5759312320915"/>
  </r>
  <r>
    <s v="LOGISTICA Y SERVICIOS CARREVAL S.A.S."/>
    <x v="0"/>
    <x v="1"/>
    <n v="3"/>
    <n v="1"/>
    <x v="1"/>
    <x v="2"/>
    <x v="1"/>
    <n v="1545"/>
    <n v="1734"/>
    <n v="5118023"/>
    <n v="3312.6362459546926"/>
  </r>
  <r>
    <s v="LOGISTICA Y SERVICIOS CARREVAL S.A.S."/>
    <x v="0"/>
    <x v="1"/>
    <n v="3"/>
    <n v="2"/>
    <x v="1"/>
    <x v="1"/>
    <x v="1"/>
    <n v="21077"/>
    <n v="2384"/>
    <n v="15597313"/>
    <n v="740.01579921241159"/>
  </r>
  <r>
    <s v="LOGISTICA Y SERVICIOS CARREVAL S.A.S."/>
    <x v="0"/>
    <x v="1"/>
    <n v="3"/>
    <n v="3"/>
    <x v="1"/>
    <x v="1"/>
    <x v="1"/>
    <n v="25115"/>
    <n v="28202"/>
    <n v="14380665"/>
    <n v="572.59267370097552"/>
  </r>
  <r>
    <s v="LOGISTICA Y SERVICIOS CARREVAL S.A.S."/>
    <x v="0"/>
    <x v="1"/>
    <n v="3"/>
    <n v="1"/>
    <x v="1"/>
    <x v="1"/>
    <x v="1"/>
    <n v="147940"/>
    <n v="16736"/>
    <n v="92608528"/>
    <n v="625.98707584155738"/>
  </r>
  <r>
    <s v="LOGISTICA Y SERVICIOS CARREVAL S.A.S."/>
    <x v="0"/>
    <x v="1"/>
    <n v="3"/>
    <n v="3"/>
    <x v="1"/>
    <x v="2"/>
    <x v="1"/>
    <n v="1245"/>
    <n v="1400"/>
    <n v="1587718"/>
    <n v="1275.2755020080322"/>
  </r>
  <r>
    <s v="LOGISTICA Y SERVICIOS CARREVAL S.A.S."/>
    <x v="0"/>
    <x v="2"/>
    <n v="4"/>
    <n v="1"/>
    <x v="1"/>
    <x v="2"/>
    <x v="1"/>
    <n v="2034"/>
    <n v="1813"/>
    <n v="7249344"/>
    <n v="3564.0825958702067"/>
  </r>
  <r>
    <s v="LOGISTICA Y SERVICIOS CARREVAL S.A.S."/>
    <x v="0"/>
    <x v="2"/>
    <n v="4"/>
    <n v="2"/>
    <x v="1"/>
    <x v="2"/>
    <x v="1"/>
    <n v="210"/>
    <n v="2430"/>
    <n v="3621700"/>
    <n v="17246.190476190477"/>
  </r>
  <r>
    <s v="LOGISTICA Y SERVICIOS CARREVAL S.A.S."/>
    <x v="0"/>
    <x v="2"/>
    <n v="4"/>
    <n v="3"/>
    <x v="1"/>
    <x v="2"/>
    <x v="1"/>
    <n v="2522"/>
    <n v="2113"/>
    <n v="3582449"/>
    <n v="1420.479381443299"/>
  </r>
  <r>
    <s v="LOGISTICA Y SERVICIOS CARREVAL S.A.S."/>
    <x v="0"/>
    <x v="2"/>
    <n v="4"/>
    <n v="2"/>
    <x v="1"/>
    <x v="1"/>
    <x v="1"/>
    <n v="689"/>
    <n v="339"/>
    <n v="4391894"/>
    <n v="6374.3018867924529"/>
  </r>
  <r>
    <s v="LOGISTICA Y SERVICIOS CARREVAL S.A.S."/>
    <x v="0"/>
    <x v="2"/>
    <n v="4"/>
    <n v="3"/>
    <x v="1"/>
    <x v="1"/>
    <x v="1"/>
    <n v="4955"/>
    <n v="41481"/>
    <n v="7265571"/>
    <n v="1466.3109989909183"/>
  </r>
  <r>
    <s v="LOGISTICA Y SERVICIOS CARREVAL S.A.S."/>
    <x v="0"/>
    <x v="2"/>
    <n v="4"/>
    <n v="1"/>
    <x v="1"/>
    <x v="1"/>
    <x v="1"/>
    <n v="15824"/>
    <n v="13987"/>
    <n v="11366411"/>
    <n v="718.30200960566231"/>
  </r>
  <r>
    <s v="LOQUEQUIERACOLOMBIA.COM S.A.S."/>
    <x v="0"/>
    <x v="0"/>
    <n v="2"/>
    <n v="1"/>
    <x v="0"/>
    <x v="1"/>
    <x v="0"/>
    <n v="290"/>
    <n v="239"/>
    <n v="4167603"/>
    <n v="14371.044827586207"/>
  </r>
  <r>
    <s v="LOQUEQUIERACOLOMBIA.COM S.A.S."/>
    <x v="0"/>
    <x v="0"/>
    <n v="2"/>
    <n v="3"/>
    <x v="0"/>
    <x v="2"/>
    <x v="4"/>
    <n v="36"/>
    <n v="171"/>
    <n v="526719"/>
    <n v="14631.083333333334"/>
  </r>
  <r>
    <s v="LOQUEQUIERACOLOMBIA.COM S.A.S."/>
    <x v="0"/>
    <x v="0"/>
    <n v="2"/>
    <n v="1"/>
    <x v="0"/>
    <x v="1"/>
    <x v="2"/>
    <n v="234"/>
    <n v="584"/>
    <n v="3365013"/>
    <n v="14380.397435897436"/>
  </r>
  <r>
    <s v="LOQUEQUIERACOLOMBIA.COM S.A.S."/>
    <x v="0"/>
    <x v="0"/>
    <n v="2"/>
    <n v="1"/>
    <x v="0"/>
    <x v="1"/>
    <x v="3"/>
    <n v="250"/>
    <n v="909"/>
    <n v="3595628"/>
    <n v="14382.512000000001"/>
  </r>
  <r>
    <s v="LOQUEQUIERACOLOMBIA.COM S.A.S."/>
    <x v="0"/>
    <x v="0"/>
    <n v="2"/>
    <n v="1"/>
    <x v="0"/>
    <x v="1"/>
    <x v="4"/>
    <n v="116"/>
    <n v="554"/>
    <n v="1666703"/>
    <n v="14368.129310344828"/>
  </r>
  <r>
    <s v="LOQUEQUIERACOLOMBIA.COM S.A.S."/>
    <x v="0"/>
    <x v="0"/>
    <n v="2"/>
    <n v="1"/>
    <x v="0"/>
    <x v="2"/>
    <x v="0"/>
    <n v="75"/>
    <n v="66"/>
    <n v="1078842"/>
    <n v="14384.56"/>
  </r>
  <r>
    <s v="LOQUEQUIERACOLOMBIA.COM S.A.S."/>
    <x v="0"/>
    <x v="0"/>
    <n v="2"/>
    <n v="1"/>
    <x v="0"/>
    <x v="2"/>
    <x v="1"/>
    <n v="73"/>
    <n v="116"/>
    <n v="1049555"/>
    <n v="14377.465753424658"/>
  </r>
  <r>
    <s v="LOQUEQUIERACOLOMBIA.COM S.A.S."/>
    <x v="0"/>
    <x v="0"/>
    <n v="2"/>
    <n v="1"/>
    <x v="0"/>
    <x v="2"/>
    <x v="2"/>
    <n v="54"/>
    <n v="135"/>
    <n v="777626"/>
    <n v="14400.481481481482"/>
  </r>
  <r>
    <s v="LOQUEQUIERACOLOMBIA.COM S.A.S."/>
    <x v="0"/>
    <x v="0"/>
    <n v="2"/>
    <n v="1"/>
    <x v="0"/>
    <x v="2"/>
    <x v="3"/>
    <n v="56"/>
    <n v="205"/>
    <n v="808898"/>
    <n v="14444.607142857143"/>
  </r>
  <r>
    <s v="LOQUEQUIERACOLOMBIA.COM S.A.S."/>
    <x v="0"/>
    <x v="0"/>
    <n v="2"/>
    <n v="1"/>
    <x v="0"/>
    <x v="2"/>
    <x v="4"/>
    <n v="25"/>
    <n v="118"/>
    <n v="359461"/>
    <n v="14378.44"/>
  </r>
  <r>
    <s v="LOQUEQUIERACOLOMBIA.COM S.A.S."/>
    <x v="0"/>
    <x v="0"/>
    <n v="2"/>
    <n v="2"/>
    <x v="0"/>
    <x v="1"/>
    <x v="0"/>
    <n v="337"/>
    <n v="280"/>
    <n v="4934907"/>
    <n v="14643.640949554896"/>
  </r>
  <r>
    <s v="LOQUEQUIERACOLOMBIA.COM S.A.S."/>
    <x v="0"/>
    <x v="0"/>
    <n v="2"/>
    <n v="2"/>
    <x v="0"/>
    <x v="1"/>
    <x v="1"/>
    <n v="357"/>
    <n v="544"/>
    <n v="5231224"/>
    <n v="14653.288515406162"/>
  </r>
  <r>
    <s v="LOQUEQUIERACOLOMBIA.COM S.A.S."/>
    <x v="0"/>
    <x v="0"/>
    <n v="2"/>
    <n v="2"/>
    <x v="0"/>
    <x v="1"/>
    <x v="2"/>
    <n v="248"/>
    <n v="618"/>
    <n v="3633729"/>
    <n v="14652.133064516129"/>
  </r>
  <r>
    <s v="LOQUEQUIERACOLOMBIA.COM S.A.S."/>
    <x v="0"/>
    <x v="0"/>
    <n v="2"/>
    <n v="2"/>
    <x v="0"/>
    <x v="1"/>
    <x v="3"/>
    <n v="222"/>
    <n v="789"/>
    <n v="3251548"/>
    <n v="14646.612612612613"/>
  </r>
  <r>
    <s v="LOQUEQUIERACOLOMBIA.COM S.A.S."/>
    <x v="0"/>
    <x v="0"/>
    <n v="2"/>
    <n v="2"/>
    <x v="0"/>
    <x v="1"/>
    <x v="4"/>
    <n v="148"/>
    <n v="707"/>
    <n v="2168441"/>
    <n v="14651.628378378378"/>
  </r>
  <r>
    <s v="LOQUEQUIERACOLOMBIA.COM S.A.S."/>
    <x v="0"/>
    <x v="0"/>
    <n v="2"/>
    <n v="2"/>
    <x v="0"/>
    <x v="2"/>
    <x v="0"/>
    <n v="71"/>
    <n v="57"/>
    <n v="1039433"/>
    <n v="14639.901408450703"/>
  </r>
  <r>
    <s v="LOQUEQUIERACOLOMBIA.COM S.A.S."/>
    <x v="0"/>
    <x v="0"/>
    <n v="2"/>
    <n v="2"/>
    <x v="0"/>
    <x v="2"/>
    <x v="1"/>
    <n v="76"/>
    <n v="119"/>
    <n v="1114456"/>
    <n v="14663.894736842105"/>
  </r>
  <r>
    <s v="LOQUEQUIERACOLOMBIA.COM S.A.S."/>
    <x v="0"/>
    <x v="0"/>
    <n v="2"/>
    <n v="2"/>
    <x v="0"/>
    <x v="2"/>
    <x v="2"/>
    <n v="58"/>
    <n v="142"/>
    <n v="850377"/>
    <n v="14661.672413793103"/>
  </r>
  <r>
    <s v="LOQUEQUIERACOLOMBIA.COM S.A.S."/>
    <x v="0"/>
    <x v="0"/>
    <n v="2"/>
    <n v="2"/>
    <x v="0"/>
    <x v="2"/>
    <x v="3"/>
    <n v="72"/>
    <n v="261"/>
    <n v="1055979"/>
    <n v="14666.375"/>
  </r>
  <r>
    <s v="LOQUEQUIERACOLOMBIA.COM S.A.S."/>
    <x v="0"/>
    <x v="0"/>
    <n v="2"/>
    <n v="2"/>
    <x v="0"/>
    <x v="2"/>
    <x v="4"/>
    <n v="40"/>
    <n v="188"/>
    <n v="586981"/>
    <n v="14674.525"/>
  </r>
  <r>
    <s v="LOQUEQUIERACOLOMBIA.COM S.A.S."/>
    <x v="0"/>
    <x v="0"/>
    <n v="2"/>
    <n v="3"/>
    <x v="0"/>
    <x v="1"/>
    <x v="0"/>
    <n v="349"/>
    <n v="313"/>
    <n v="5140037"/>
    <n v="14727.899713467048"/>
  </r>
  <r>
    <s v="LOQUEQUIERACOLOMBIA.COM S.A.S."/>
    <x v="0"/>
    <x v="0"/>
    <n v="2"/>
    <n v="3"/>
    <x v="0"/>
    <x v="1"/>
    <x v="1"/>
    <n v="375"/>
    <n v="576"/>
    <n v="5512972"/>
    <n v="14701.258666666667"/>
  </r>
  <r>
    <s v="LOQUEQUIERACOLOMBIA.COM S.A.S."/>
    <x v="0"/>
    <x v="0"/>
    <n v="2"/>
    <n v="3"/>
    <x v="0"/>
    <x v="1"/>
    <x v="2"/>
    <n v="209"/>
    <n v="511"/>
    <n v="3065514"/>
    <n v="14667.531100478469"/>
  </r>
  <r>
    <s v="LOQUEQUIERACOLOMBIA.COM S.A.S."/>
    <x v="0"/>
    <x v="0"/>
    <n v="2"/>
    <n v="3"/>
    <x v="0"/>
    <x v="1"/>
    <x v="3"/>
    <n v="219"/>
    <n v="795"/>
    <n v="3215910"/>
    <n v="14684.520547945205"/>
  </r>
  <r>
    <s v="LOQUEQUIERACOLOMBIA.COM S.A.S."/>
    <x v="0"/>
    <x v="0"/>
    <n v="2"/>
    <n v="3"/>
    <x v="0"/>
    <x v="1"/>
    <x v="4"/>
    <n v="100"/>
    <n v="478"/>
    <n v="1462591"/>
    <n v="14625.91"/>
  </r>
  <r>
    <s v="LOQUEQUIERACOLOMBIA.COM S.A.S."/>
    <x v="0"/>
    <x v="0"/>
    <n v="2"/>
    <n v="3"/>
    <x v="0"/>
    <x v="2"/>
    <x v="0"/>
    <n v="108"/>
    <n v="96"/>
    <n v="1589296"/>
    <n v="14715.703703703704"/>
  </r>
  <r>
    <s v="LOQUEQUIERACOLOMBIA.COM S.A.S."/>
    <x v="0"/>
    <x v="0"/>
    <n v="2"/>
    <n v="3"/>
    <x v="0"/>
    <x v="2"/>
    <x v="1"/>
    <n v="119"/>
    <n v="180"/>
    <n v="1750769"/>
    <n v="14712.344537815126"/>
  </r>
  <r>
    <s v="LOQUEQUIERACOLOMBIA.COM S.A.S."/>
    <x v="0"/>
    <x v="0"/>
    <n v="2"/>
    <n v="3"/>
    <x v="0"/>
    <x v="2"/>
    <x v="2"/>
    <n v="68"/>
    <n v="166"/>
    <n v="998150"/>
    <n v="14678.676470588236"/>
  </r>
  <r>
    <s v="LOQUEQUIERACOLOMBIA.COM S.A.S."/>
    <x v="0"/>
    <x v="0"/>
    <n v="2"/>
    <n v="3"/>
    <x v="0"/>
    <x v="2"/>
    <x v="3"/>
    <n v="54"/>
    <n v="202"/>
    <n v="792082"/>
    <n v="14668.185185185184"/>
  </r>
  <r>
    <s v="LOQUEQUIERACOLOMBIA.COM S.A.S."/>
    <x v="0"/>
    <x v="0"/>
    <n v="2"/>
    <n v="1"/>
    <x v="0"/>
    <x v="1"/>
    <x v="1"/>
    <n v="342"/>
    <n v="532"/>
    <n v="4916160"/>
    <n v="14374.736842105263"/>
  </r>
  <r>
    <s v="LOQUEQUIERACOLOMBIA.COM S.A.S."/>
    <x v="0"/>
    <x v="1"/>
    <n v="3"/>
    <n v="3"/>
    <x v="0"/>
    <x v="2"/>
    <x v="2"/>
    <n v="55"/>
    <n v="133"/>
    <n v="802219"/>
    <n v="14585.8"/>
  </r>
  <r>
    <s v="LOQUEQUIERACOLOMBIA.COM S.A.S."/>
    <x v="0"/>
    <x v="1"/>
    <n v="3"/>
    <n v="3"/>
    <x v="0"/>
    <x v="2"/>
    <x v="3"/>
    <n v="88"/>
    <n v="334"/>
    <n v="1284050"/>
    <n v="14591.477272727272"/>
  </r>
  <r>
    <s v="LOQUEQUIERACOLOMBIA.COM S.A.S."/>
    <x v="0"/>
    <x v="1"/>
    <n v="3"/>
    <n v="3"/>
    <x v="0"/>
    <x v="2"/>
    <x v="4"/>
    <n v="33"/>
    <n v="159"/>
    <n v="481149"/>
    <n v="14580.272727272728"/>
  </r>
  <r>
    <s v="LOQUEQUIERACOLOMBIA.COM S.A.S."/>
    <x v="0"/>
    <x v="1"/>
    <n v="3"/>
    <n v="1"/>
    <x v="0"/>
    <x v="1"/>
    <x v="0"/>
    <n v="348"/>
    <n v="301"/>
    <n v="5293721"/>
    <n v="15211.841954022988"/>
  </r>
  <r>
    <s v="LOQUEQUIERACOLOMBIA.COM S.A.S."/>
    <x v="0"/>
    <x v="1"/>
    <n v="3"/>
    <n v="1"/>
    <x v="0"/>
    <x v="1"/>
    <x v="1"/>
    <n v="346"/>
    <n v="535"/>
    <n v="5261633"/>
    <n v="15207.031791907515"/>
  </r>
  <r>
    <s v="LOQUEQUIERACOLOMBIA.COM S.A.S."/>
    <x v="0"/>
    <x v="1"/>
    <n v="3"/>
    <n v="1"/>
    <x v="0"/>
    <x v="1"/>
    <x v="2"/>
    <n v="214"/>
    <n v="529"/>
    <n v="3255746"/>
    <n v="15213.766355140187"/>
  </r>
  <r>
    <s v="LOQUEQUIERACOLOMBIA.COM S.A.S."/>
    <x v="0"/>
    <x v="1"/>
    <n v="3"/>
    <n v="1"/>
    <x v="0"/>
    <x v="1"/>
    <x v="3"/>
    <n v="223"/>
    <n v="810"/>
    <n v="3391233"/>
    <n v="15207.322869955156"/>
  </r>
  <r>
    <s v="LOQUEQUIERACOLOMBIA.COM S.A.S."/>
    <x v="0"/>
    <x v="1"/>
    <n v="3"/>
    <n v="1"/>
    <x v="0"/>
    <x v="1"/>
    <x v="4"/>
    <n v="131"/>
    <n v="625"/>
    <n v="1990493"/>
    <n v="15194.603053435114"/>
  </r>
  <r>
    <s v="LOQUEQUIERACOLOMBIA.COM S.A.S."/>
    <x v="0"/>
    <x v="1"/>
    <n v="3"/>
    <n v="1"/>
    <x v="0"/>
    <x v="2"/>
    <x v="0"/>
    <n v="96"/>
    <n v="84"/>
    <n v="1458998"/>
    <n v="15197.895833333334"/>
  </r>
  <r>
    <s v="LOQUEQUIERACOLOMBIA.COM S.A.S."/>
    <x v="0"/>
    <x v="1"/>
    <n v="3"/>
    <n v="1"/>
    <x v="0"/>
    <x v="2"/>
    <x v="1"/>
    <n v="90"/>
    <n v="139"/>
    <n v="1365908"/>
    <n v="15176.755555555555"/>
  </r>
  <r>
    <s v="LOQUEQUIERACOLOMBIA.COM S.A.S."/>
    <x v="0"/>
    <x v="1"/>
    <n v="3"/>
    <n v="1"/>
    <x v="0"/>
    <x v="2"/>
    <x v="2"/>
    <n v="61"/>
    <n v="151"/>
    <n v="927282"/>
    <n v="15201.344262295082"/>
  </r>
  <r>
    <s v="LOQUEQUIERACOLOMBIA.COM S.A.S."/>
    <x v="0"/>
    <x v="1"/>
    <n v="3"/>
    <n v="1"/>
    <x v="0"/>
    <x v="2"/>
    <x v="3"/>
    <n v="60"/>
    <n v="215"/>
    <n v="911146"/>
    <n v="15185.766666666666"/>
  </r>
  <r>
    <s v="LOQUEQUIERACOLOMBIA.COM S.A.S."/>
    <x v="0"/>
    <x v="1"/>
    <n v="3"/>
    <n v="1"/>
    <x v="0"/>
    <x v="2"/>
    <x v="4"/>
    <n v="36"/>
    <n v="174"/>
    <n v="545979"/>
    <n v="15166.083333333334"/>
  </r>
  <r>
    <s v="LOQUEQUIERACOLOMBIA.COM S.A.S."/>
    <x v="0"/>
    <x v="1"/>
    <n v="3"/>
    <n v="2"/>
    <x v="0"/>
    <x v="1"/>
    <x v="0"/>
    <n v="354"/>
    <n v="289"/>
    <n v="5270186"/>
    <n v="14887.531073446327"/>
  </r>
  <r>
    <s v="LOQUEQUIERACOLOMBIA.COM S.A.S."/>
    <x v="0"/>
    <x v="1"/>
    <n v="3"/>
    <n v="2"/>
    <x v="0"/>
    <x v="1"/>
    <x v="1"/>
    <n v="365"/>
    <n v="558"/>
    <n v="5435828"/>
    <n v="14892.679452054794"/>
  </r>
  <r>
    <s v="LOQUEQUIERACOLOMBIA.COM S.A.S."/>
    <x v="0"/>
    <x v="1"/>
    <n v="3"/>
    <n v="2"/>
    <x v="0"/>
    <x v="1"/>
    <x v="2"/>
    <n v="221"/>
    <n v="551"/>
    <n v="3291464"/>
    <n v="14893.502262443439"/>
  </r>
  <r>
    <s v="LOQUEQUIERACOLOMBIA.COM S.A.S."/>
    <x v="0"/>
    <x v="1"/>
    <n v="3"/>
    <n v="2"/>
    <x v="0"/>
    <x v="1"/>
    <x v="3"/>
    <n v="286"/>
    <n v="1048"/>
    <n v="4258050"/>
    <n v="14888.286713286714"/>
  </r>
  <r>
    <s v="LOQUEQUIERACOLOMBIA.COM S.A.S."/>
    <x v="0"/>
    <x v="1"/>
    <n v="3"/>
    <n v="2"/>
    <x v="0"/>
    <x v="1"/>
    <x v="4"/>
    <n v="128"/>
    <n v="606"/>
    <n v="1905997"/>
    <n v="14890.6015625"/>
  </r>
  <r>
    <s v="LOQUEQUIERACOLOMBIA.COM S.A.S."/>
    <x v="0"/>
    <x v="1"/>
    <n v="3"/>
    <n v="2"/>
    <x v="0"/>
    <x v="2"/>
    <x v="0"/>
    <n v="112"/>
    <n v="91"/>
    <n v="1667846"/>
    <n v="14891.482142857143"/>
  </r>
  <r>
    <s v="LOQUEQUIERACOLOMBIA.COM S.A.S."/>
    <x v="0"/>
    <x v="1"/>
    <n v="3"/>
    <n v="2"/>
    <x v="0"/>
    <x v="2"/>
    <x v="1"/>
    <n v="111"/>
    <n v="171"/>
    <n v="1653746"/>
    <n v="14898.612612612613"/>
  </r>
  <r>
    <s v="LOQUEQUIERACOLOMBIA.COM S.A.S."/>
    <x v="0"/>
    <x v="1"/>
    <n v="3"/>
    <n v="2"/>
    <x v="0"/>
    <x v="2"/>
    <x v="2"/>
    <n v="57"/>
    <n v="140"/>
    <n v="848781"/>
    <n v="14890.894736842105"/>
  </r>
  <r>
    <s v="LOQUEQUIERACOLOMBIA.COM S.A.S."/>
    <x v="0"/>
    <x v="1"/>
    <n v="3"/>
    <n v="2"/>
    <x v="0"/>
    <x v="2"/>
    <x v="3"/>
    <n v="118"/>
    <n v="442"/>
    <n v="1757439"/>
    <n v="14893.550847457627"/>
  </r>
  <r>
    <s v="LOQUEQUIERACOLOMBIA.COM S.A.S."/>
    <x v="0"/>
    <x v="1"/>
    <n v="3"/>
    <n v="2"/>
    <x v="0"/>
    <x v="2"/>
    <x v="4"/>
    <n v="31"/>
    <n v="147"/>
    <n v="461344"/>
    <n v="14882.064516129032"/>
  </r>
  <r>
    <s v="LOQUEQUIERACOLOMBIA.COM S.A.S."/>
    <x v="0"/>
    <x v="1"/>
    <n v="3"/>
    <n v="3"/>
    <x v="0"/>
    <x v="1"/>
    <x v="0"/>
    <n v="297"/>
    <n v="252"/>
    <n v="4328849"/>
    <n v="14575.249158249158"/>
  </r>
  <r>
    <s v="LOQUEQUIERACOLOMBIA.COM S.A.S."/>
    <x v="0"/>
    <x v="1"/>
    <n v="3"/>
    <n v="3"/>
    <x v="0"/>
    <x v="1"/>
    <x v="1"/>
    <n v="336"/>
    <n v="518"/>
    <n v="4897213"/>
    <n v="14575.038690476191"/>
  </r>
  <r>
    <s v="LOQUEQUIERACOLOMBIA.COM S.A.S."/>
    <x v="0"/>
    <x v="1"/>
    <n v="3"/>
    <n v="3"/>
    <x v="0"/>
    <x v="1"/>
    <x v="2"/>
    <n v="224"/>
    <n v="557"/>
    <n v="3267488"/>
    <n v="14587"/>
  </r>
  <r>
    <s v="LOQUEQUIERACOLOMBIA.COM S.A.S."/>
    <x v="0"/>
    <x v="1"/>
    <n v="3"/>
    <n v="3"/>
    <x v="0"/>
    <x v="1"/>
    <x v="3"/>
    <n v="209"/>
    <n v="751"/>
    <n v="3050074"/>
    <n v="14593.655502392345"/>
  </r>
  <r>
    <s v="LOQUEQUIERACOLOMBIA.COM S.A.S."/>
    <x v="0"/>
    <x v="1"/>
    <n v="3"/>
    <n v="3"/>
    <x v="0"/>
    <x v="1"/>
    <x v="4"/>
    <n v="143"/>
    <n v="683"/>
    <n v="2084791"/>
    <n v="14578.958041958042"/>
  </r>
  <r>
    <s v="LOQUEQUIERACOLOMBIA.COM S.A.S."/>
    <x v="0"/>
    <x v="1"/>
    <n v="3"/>
    <n v="3"/>
    <x v="0"/>
    <x v="2"/>
    <x v="0"/>
    <n v="83"/>
    <n v="70"/>
    <n v="1211412"/>
    <n v="14595.325301204819"/>
  </r>
  <r>
    <s v="LOQUEQUIERACOLOMBIA.COM S.A.S."/>
    <x v="0"/>
    <x v="1"/>
    <n v="3"/>
    <n v="3"/>
    <x v="0"/>
    <x v="2"/>
    <x v="1"/>
    <n v="95"/>
    <n v="145"/>
    <n v="1385077"/>
    <n v="14579.757894736842"/>
  </r>
  <r>
    <s v="LOQUEQUIERACOLOMBIA.COM S.A.S."/>
    <x v="0"/>
    <x v="2"/>
    <n v="4"/>
    <n v="1"/>
    <x v="0"/>
    <x v="1"/>
    <x v="0"/>
    <n v="407"/>
    <n v="344"/>
    <n v="5968794"/>
    <n v="14665.341523341523"/>
  </r>
  <r>
    <s v="LOQUEQUIERACOLOMBIA.COM S.A.S."/>
    <x v="0"/>
    <x v="2"/>
    <n v="4"/>
    <n v="3"/>
    <x v="0"/>
    <x v="2"/>
    <x v="4"/>
    <n v="50"/>
    <n v="237"/>
    <n v="749631"/>
    <n v="14992.62"/>
  </r>
  <r>
    <s v="LOQUEQUIERACOLOMBIA.COM S.A.S."/>
    <x v="0"/>
    <x v="2"/>
    <n v="4"/>
    <n v="1"/>
    <x v="0"/>
    <x v="1"/>
    <x v="2"/>
    <n v="257"/>
    <n v="646"/>
    <n v="3768798"/>
    <n v="14664.583657587549"/>
  </r>
  <r>
    <s v="LOQUEQUIERACOLOMBIA.COM S.A.S."/>
    <x v="0"/>
    <x v="2"/>
    <n v="4"/>
    <n v="1"/>
    <x v="0"/>
    <x v="1"/>
    <x v="3"/>
    <n v="277"/>
    <n v="983"/>
    <n v="4061286"/>
    <n v="14661.682310469314"/>
  </r>
  <r>
    <s v="LOQUEQUIERACOLOMBIA.COM S.A.S."/>
    <x v="0"/>
    <x v="2"/>
    <n v="4"/>
    <n v="1"/>
    <x v="0"/>
    <x v="1"/>
    <x v="4"/>
    <n v="123"/>
    <n v="588"/>
    <n v="1804647"/>
    <n v="14671.926829268292"/>
  </r>
  <r>
    <s v="LOQUEQUIERACOLOMBIA.COM S.A.S."/>
    <x v="0"/>
    <x v="2"/>
    <n v="4"/>
    <n v="1"/>
    <x v="0"/>
    <x v="2"/>
    <x v="0"/>
    <n v="90"/>
    <n v="75"/>
    <n v="1320116"/>
    <n v="14667.955555555556"/>
  </r>
  <r>
    <s v="LOQUEQUIERACOLOMBIA.COM S.A.S."/>
    <x v="0"/>
    <x v="2"/>
    <n v="4"/>
    <n v="1"/>
    <x v="0"/>
    <x v="2"/>
    <x v="1"/>
    <n v="135"/>
    <n v="212"/>
    <n v="1978035"/>
    <n v="14652.111111111111"/>
  </r>
  <r>
    <s v="LOQUEQUIERACOLOMBIA.COM S.A.S."/>
    <x v="0"/>
    <x v="2"/>
    <n v="4"/>
    <n v="1"/>
    <x v="0"/>
    <x v="2"/>
    <x v="2"/>
    <n v="78"/>
    <n v="191"/>
    <n v="1143913"/>
    <n v="14665.551282051281"/>
  </r>
  <r>
    <s v="LOQUEQUIERACOLOMBIA.COM S.A.S."/>
    <x v="0"/>
    <x v="2"/>
    <n v="4"/>
    <n v="1"/>
    <x v="0"/>
    <x v="2"/>
    <x v="3"/>
    <n v="108"/>
    <n v="393"/>
    <n v="1582677"/>
    <n v="14654.416666666666"/>
  </r>
  <r>
    <s v="LOQUEQUIERACOLOMBIA.COM S.A.S."/>
    <x v="0"/>
    <x v="2"/>
    <n v="4"/>
    <n v="1"/>
    <x v="0"/>
    <x v="2"/>
    <x v="4"/>
    <n v="40"/>
    <n v="189"/>
    <n v="587138"/>
    <n v="14678.45"/>
  </r>
  <r>
    <s v="LOQUEQUIERACOLOMBIA.COM S.A.S."/>
    <x v="0"/>
    <x v="2"/>
    <n v="4"/>
    <n v="2"/>
    <x v="0"/>
    <x v="1"/>
    <x v="0"/>
    <n v="257"/>
    <n v="218"/>
    <n v="3878958"/>
    <n v="15093.221789883268"/>
  </r>
  <r>
    <s v="LOQUEQUIERACOLOMBIA.COM S.A.S."/>
    <x v="0"/>
    <x v="2"/>
    <n v="4"/>
    <n v="2"/>
    <x v="0"/>
    <x v="1"/>
    <x v="1"/>
    <n v="350"/>
    <n v="545"/>
    <n v="5285391"/>
    <n v="15101.117142857143"/>
  </r>
  <r>
    <s v="LOQUEQUIERACOLOMBIA.COM S.A.S."/>
    <x v="0"/>
    <x v="2"/>
    <n v="4"/>
    <n v="2"/>
    <x v="0"/>
    <x v="1"/>
    <x v="2"/>
    <n v="289"/>
    <n v="725"/>
    <n v="4360291"/>
    <n v="15087.512110726644"/>
  </r>
  <r>
    <s v="LOQUEQUIERACOLOMBIA.COM S.A.S."/>
    <x v="0"/>
    <x v="2"/>
    <n v="4"/>
    <n v="2"/>
    <x v="0"/>
    <x v="1"/>
    <x v="3"/>
    <n v="226"/>
    <n v="808"/>
    <n v="3411459"/>
    <n v="15094.951327433628"/>
  </r>
  <r>
    <s v="LOQUEQUIERACOLOMBIA.COM S.A.S."/>
    <x v="0"/>
    <x v="2"/>
    <n v="4"/>
    <n v="2"/>
    <x v="0"/>
    <x v="1"/>
    <x v="4"/>
    <n v="140"/>
    <n v="654"/>
    <n v="2116766"/>
    <n v="15119.757142857143"/>
  </r>
  <r>
    <s v="LOQUEQUIERACOLOMBIA.COM S.A.S."/>
    <x v="0"/>
    <x v="2"/>
    <n v="4"/>
    <n v="2"/>
    <x v="0"/>
    <x v="2"/>
    <x v="0"/>
    <n v="64"/>
    <n v="53"/>
    <n v="967740"/>
    <n v="15120.9375"/>
  </r>
  <r>
    <s v="LOQUEQUIERACOLOMBIA.COM S.A.S."/>
    <x v="0"/>
    <x v="2"/>
    <n v="4"/>
    <n v="2"/>
    <x v="0"/>
    <x v="2"/>
    <x v="1"/>
    <n v="110"/>
    <n v="173"/>
    <n v="1662730"/>
    <n v="15115.727272727272"/>
  </r>
  <r>
    <s v="LOQUEQUIERACOLOMBIA.COM S.A.S."/>
    <x v="0"/>
    <x v="2"/>
    <n v="4"/>
    <n v="2"/>
    <x v="0"/>
    <x v="2"/>
    <x v="2"/>
    <n v="62"/>
    <n v="157"/>
    <n v="936817"/>
    <n v="15109.951612903225"/>
  </r>
  <r>
    <s v="LOQUEQUIERACOLOMBIA.COM S.A.S."/>
    <x v="0"/>
    <x v="2"/>
    <n v="4"/>
    <n v="2"/>
    <x v="0"/>
    <x v="2"/>
    <x v="3"/>
    <n v="60"/>
    <n v="217"/>
    <n v="905286"/>
    <n v="15088.1"/>
  </r>
  <r>
    <s v="LOQUEQUIERACOLOMBIA.COM S.A.S."/>
    <x v="0"/>
    <x v="2"/>
    <n v="4"/>
    <n v="2"/>
    <x v="0"/>
    <x v="2"/>
    <x v="4"/>
    <n v="49"/>
    <n v="229"/>
    <n v="741261"/>
    <n v="15127.775510204081"/>
  </r>
  <r>
    <s v="LOQUEQUIERACOLOMBIA.COM S.A.S."/>
    <x v="0"/>
    <x v="2"/>
    <n v="4"/>
    <n v="3"/>
    <x v="0"/>
    <x v="1"/>
    <x v="0"/>
    <n v="558"/>
    <n v="471"/>
    <n v="8369137"/>
    <n v="14998.453405017921"/>
  </r>
  <r>
    <s v="LOQUEQUIERACOLOMBIA.COM S.A.S."/>
    <x v="0"/>
    <x v="2"/>
    <n v="4"/>
    <n v="3"/>
    <x v="0"/>
    <x v="1"/>
    <x v="1"/>
    <n v="878"/>
    <n v="1371"/>
    <n v="13168869"/>
    <n v="14998.711845102505"/>
  </r>
  <r>
    <s v="LOQUEQUIERACOLOMBIA.COM S.A.S."/>
    <x v="0"/>
    <x v="2"/>
    <n v="4"/>
    <n v="3"/>
    <x v="0"/>
    <x v="1"/>
    <x v="2"/>
    <n v="474"/>
    <n v="1182"/>
    <n v="7108884"/>
    <n v="14997.645569620254"/>
  </r>
  <r>
    <s v="LOQUEQUIERACOLOMBIA.COM S.A.S."/>
    <x v="0"/>
    <x v="2"/>
    <n v="4"/>
    <n v="3"/>
    <x v="0"/>
    <x v="1"/>
    <x v="3"/>
    <n v="481"/>
    <n v="1735"/>
    <n v="7209746"/>
    <n v="14989.076923076924"/>
  </r>
  <r>
    <s v="LOQUEQUIERACOLOMBIA.COM S.A.S."/>
    <x v="0"/>
    <x v="2"/>
    <n v="4"/>
    <n v="3"/>
    <x v="0"/>
    <x v="1"/>
    <x v="4"/>
    <n v="154"/>
    <n v="731"/>
    <n v="2310079"/>
    <n v="15000.512987012988"/>
  </r>
  <r>
    <s v="LOQUEQUIERACOLOMBIA.COM S.A.S."/>
    <x v="0"/>
    <x v="2"/>
    <n v="4"/>
    <n v="3"/>
    <x v="0"/>
    <x v="2"/>
    <x v="0"/>
    <n v="138"/>
    <n v="116"/>
    <n v="2070556"/>
    <n v="15004.028985507246"/>
  </r>
  <r>
    <s v="LOQUEQUIERACOLOMBIA.COM S.A.S."/>
    <x v="0"/>
    <x v="2"/>
    <n v="4"/>
    <n v="3"/>
    <x v="0"/>
    <x v="2"/>
    <x v="1"/>
    <n v="198"/>
    <n v="310"/>
    <n v="2970380"/>
    <n v="15001.919191919193"/>
  </r>
  <r>
    <s v="LOQUEQUIERACOLOMBIA.COM S.A.S."/>
    <x v="0"/>
    <x v="2"/>
    <n v="4"/>
    <n v="3"/>
    <x v="0"/>
    <x v="2"/>
    <x v="2"/>
    <n v="85"/>
    <n v="209"/>
    <n v="1275012"/>
    <n v="15000.141176470588"/>
  </r>
  <r>
    <s v="LOQUEQUIERACOLOMBIA.COM S.A.S."/>
    <x v="0"/>
    <x v="2"/>
    <n v="4"/>
    <n v="3"/>
    <x v="0"/>
    <x v="2"/>
    <x v="3"/>
    <n v="117"/>
    <n v="418"/>
    <n v="1755542"/>
    <n v="15004.632478632479"/>
  </r>
  <r>
    <s v="LOQUEQUIERACOLOMBIA.COM S.A.S."/>
    <x v="0"/>
    <x v="2"/>
    <n v="4"/>
    <n v="1"/>
    <x v="0"/>
    <x v="1"/>
    <x v="1"/>
    <n v="433"/>
    <n v="666"/>
    <n v="6349363"/>
    <n v="14663.655889145497"/>
  </r>
  <r>
    <s v="@.M. MENSAJES Y CIA. LTDA"/>
    <x v="0"/>
    <x v="0"/>
    <n v="2"/>
    <n v="2"/>
    <x v="0"/>
    <x v="2"/>
    <x v="2"/>
    <n v="194277"/>
    <n v="194"/>
    <n v="142233000"/>
    <n v="732.11445513364936"/>
  </r>
  <r>
    <s v="@.M. MENSAJES Y CIA. LTDA"/>
    <x v="0"/>
    <x v="0"/>
    <n v="2"/>
    <n v="1"/>
    <x v="0"/>
    <x v="2"/>
    <x v="1"/>
    <n v="80046"/>
    <n v="80"/>
    <n v="118163000"/>
    <n v="1476.1886915023861"/>
  </r>
  <r>
    <s v="@.M. MENSAJES Y CIA. LTDA"/>
    <x v="0"/>
    <x v="0"/>
    <n v="2"/>
    <n v="3"/>
    <x v="0"/>
    <x v="2"/>
    <x v="3"/>
    <n v="111088"/>
    <n v="112"/>
    <n v="195036000"/>
    <n v="1755.6891833501368"/>
  </r>
  <r>
    <s v="@.M. MENSAJES Y CIA. LTDA"/>
    <x v="0"/>
    <x v="1"/>
    <n v="3"/>
    <n v="2"/>
    <x v="0"/>
    <x v="2"/>
    <x v="0"/>
    <n v="168758"/>
    <n v="168758000"/>
    <n v="37110000"/>
    <n v="219.90068618969175"/>
  </r>
  <r>
    <s v="@.M. MENSAJES Y CIA. LTDA"/>
    <x v="0"/>
    <x v="1"/>
    <n v="3"/>
    <n v="1"/>
    <x v="0"/>
    <x v="2"/>
    <x v="0"/>
    <n v="170238"/>
    <n v="170238000"/>
    <n v="167511000"/>
    <n v="983.9812497797202"/>
  </r>
  <r>
    <s v="@.M. MENSAJES Y CIA. LTDA"/>
    <x v="0"/>
    <x v="1"/>
    <n v="3"/>
    <n v="3"/>
    <x v="0"/>
    <x v="2"/>
    <x v="0"/>
    <n v="218068"/>
    <n v="218068000"/>
    <n v="42108000"/>
    <n v="193.09573160665479"/>
  </r>
  <r>
    <s v="MAKRO LOGISTICS GROUP SAS"/>
    <x v="0"/>
    <x v="0"/>
    <n v="2"/>
    <n v="1"/>
    <x v="0"/>
    <x v="3"/>
    <x v="0"/>
    <n v="5"/>
    <n v="3.17"/>
    <n v="189282"/>
    <n v="37856.400000000001"/>
  </r>
  <r>
    <s v="MAKRO LOGISTICS GROUP SAS"/>
    <x v="0"/>
    <x v="0"/>
    <n v="2"/>
    <n v="3"/>
    <x v="0"/>
    <x v="3"/>
    <x v="4"/>
    <n v="17"/>
    <n v="78.040000000000006"/>
    <n v="1026936"/>
    <n v="60408"/>
  </r>
  <r>
    <s v="MAKRO LOGISTICS GROUP SAS"/>
    <x v="0"/>
    <x v="0"/>
    <n v="2"/>
    <n v="3"/>
    <x v="0"/>
    <x v="3"/>
    <x v="3"/>
    <n v="6"/>
    <n v="20.13"/>
    <n v="292014"/>
    <n v="48669"/>
  </r>
  <r>
    <s v="MAKRO LOGISTICS GROUP SAS"/>
    <x v="0"/>
    <x v="0"/>
    <n v="2"/>
    <n v="3"/>
    <x v="0"/>
    <x v="3"/>
    <x v="2"/>
    <n v="3"/>
    <n v="7.17"/>
    <n v="145619"/>
    <n v="48539.666666666664"/>
  </r>
  <r>
    <s v="MAKRO LOGISTICS GROUP SAS"/>
    <x v="0"/>
    <x v="0"/>
    <n v="2"/>
    <n v="3"/>
    <x v="0"/>
    <x v="3"/>
    <x v="1"/>
    <n v="4"/>
    <n v="5.38"/>
    <n v="200256"/>
    <n v="50064"/>
  </r>
  <r>
    <s v="MAKRO LOGISTICS GROUP SAS"/>
    <x v="0"/>
    <x v="0"/>
    <n v="2"/>
    <n v="3"/>
    <x v="0"/>
    <x v="3"/>
    <x v="0"/>
    <n v="2"/>
    <n v="1.51"/>
    <n v="116637"/>
    <n v="58318.5"/>
  </r>
  <r>
    <s v="MAKRO LOGISTICS GROUP SAS"/>
    <x v="0"/>
    <x v="0"/>
    <n v="2"/>
    <n v="2"/>
    <x v="0"/>
    <x v="3"/>
    <x v="4"/>
    <n v="8"/>
    <n v="36.299999999999997"/>
    <n v="456165"/>
    <n v="57020.625"/>
  </r>
  <r>
    <s v="MAKRO LOGISTICS GROUP SAS"/>
    <x v="0"/>
    <x v="0"/>
    <n v="2"/>
    <n v="2"/>
    <x v="0"/>
    <x v="3"/>
    <x v="3"/>
    <n v="10"/>
    <n v="34.020000000000003"/>
    <n v="458614"/>
    <n v="45861.4"/>
  </r>
  <r>
    <s v="MAKRO LOGISTICS GROUP SAS"/>
    <x v="0"/>
    <x v="0"/>
    <n v="2"/>
    <n v="2"/>
    <x v="0"/>
    <x v="3"/>
    <x v="2"/>
    <n v="6"/>
    <n v="16.32"/>
    <n v="281194"/>
    <n v="46865.666666666664"/>
  </r>
  <r>
    <s v="MAKRO LOGISTICS GROUP SAS"/>
    <x v="0"/>
    <x v="0"/>
    <n v="2"/>
    <n v="2"/>
    <x v="0"/>
    <x v="3"/>
    <x v="1"/>
    <n v="2"/>
    <n v="3.17"/>
    <n v="90924"/>
    <n v="45462"/>
  </r>
  <r>
    <s v="MAKRO LOGISTICS GROUP SAS"/>
    <x v="0"/>
    <x v="0"/>
    <n v="2"/>
    <n v="2"/>
    <x v="0"/>
    <x v="3"/>
    <x v="0"/>
    <n v="6"/>
    <n v="5"/>
    <n v="271902"/>
    <n v="45317"/>
  </r>
  <r>
    <s v="MAKRO LOGISTICS GROUP SAS"/>
    <x v="0"/>
    <x v="0"/>
    <n v="2"/>
    <n v="1"/>
    <x v="0"/>
    <x v="3"/>
    <x v="4"/>
    <n v="10"/>
    <n v="46.24"/>
    <n v="505997"/>
    <n v="50599.7"/>
  </r>
  <r>
    <s v="MAKRO LOGISTICS GROUP SAS"/>
    <x v="0"/>
    <x v="0"/>
    <n v="2"/>
    <n v="1"/>
    <x v="0"/>
    <x v="3"/>
    <x v="3"/>
    <n v="6"/>
    <n v="19.899999999999999"/>
    <n v="237714"/>
    <n v="39619"/>
  </r>
  <r>
    <s v="MAKRO LOGISTICS GROUP SAS"/>
    <x v="0"/>
    <x v="0"/>
    <n v="2"/>
    <n v="1"/>
    <x v="0"/>
    <x v="3"/>
    <x v="2"/>
    <n v="8"/>
    <n v="19.43"/>
    <n v="336182"/>
    <n v="42022.75"/>
  </r>
  <r>
    <s v="MAKRO LOGISTICS GROUP SAS"/>
    <x v="0"/>
    <x v="0"/>
    <n v="2"/>
    <n v="1"/>
    <x v="0"/>
    <x v="3"/>
    <x v="1"/>
    <n v="5"/>
    <n v="8.59"/>
    <n v="175196"/>
    <n v="35039.199999999997"/>
  </r>
  <r>
    <s v="MAKRO LOGISTICS GROUP SAS"/>
    <x v="0"/>
    <x v="1"/>
    <n v="3"/>
    <n v="1"/>
    <x v="0"/>
    <x v="3"/>
    <x v="4"/>
    <n v="10"/>
    <n v="44.91"/>
    <n v="433409"/>
    <n v="43340.9"/>
  </r>
  <r>
    <s v="MAKRO LOGISTICS GROUP SAS"/>
    <x v="0"/>
    <x v="1"/>
    <n v="3"/>
    <n v="2"/>
    <x v="0"/>
    <x v="3"/>
    <x v="1"/>
    <n v="6"/>
    <n v="9.4499999999999993"/>
    <n v="247840"/>
    <n v="41306.666666666664"/>
  </r>
  <r>
    <s v="MAKRO LOGISTICS GROUP SAS"/>
    <x v="0"/>
    <x v="1"/>
    <n v="3"/>
    <n v="2"/>
    <x v="0"/>
    <x v="3"/>
    <x v="2"/>
    <n v="9"/>
    <n v="23.1"/>
    <n v="425611"/>
    <n v="47290.111111111109"/>
  </r>
  <r>
    <s v="MAKRO LOGISTICS GROUP SAS"/>
    <x v="0"/>
    <x v="1"/>
    <n v="3"/>
    <n v="2"/>
    <x v="0"/>
    <x v="3"/>
    <x v="3"/>
    <n v="13"/>
    <n v="46.08"/>
    <n v="575189"/>
    <n v="44245.307692307695"/>
  </r>
  <r>
    <s v="MAKRO LOGISTICS GROUP SAS"/>
    <x v="0"/>
    <x v="1"/>
    <n v="3"/>
    <n v="2"/>
    <x v="0"/>
    <x v="3"/>
    <x v="4"/>
    <n v="18"/>
    <n v="84.25"/>
    <n v="785350"/>
    <n v="43630.555555555555"/>
  </r>
  <r>
    <s v="MAKRO LOGISTICS GROUP SAS"/>
    <x v="0"/>
    <x v="1"/>
    <n v="3"/>
    <n v="3"/>
    <x v="0"/>
    <x v="3"/>
    <x v="0"/>
    <n v="5"/>
    <n v="3.16"/>
    <n v="155475"/>
    <n v="31095"/>
  </r>
  <r>
    <s v="MAKRO LOGISTICS GROUP SAS"/>
    <x v="0"/>
    <x v="1"/>
    <n v="3"/>
    <n v="3"/>
    <x v="0"/>
    <x v="3"/>
    <x v="1"/>
    <n v="8"/>
    <n v="14.04"/>
    <n v="283057"/>
    <n v="35382.125"/>
  </r>
  <r>
    <s v="MAKRO LOGISTICS GROUP SAS"/>
    <x v="0"/>
    <x v="1"/>
    <n v="3"/>
    <n v="3"/>
    <x v="0"/>
    <x v="3"/>
    <x v="2"/>
    <n v="5"/>
    <n v="12.61"/>
    <n v="205753"/>
    <n v="41150.6"/>
  </r>
  <r>
    <s v="MAKRO LOGISTICS GROUP SAS"/>
    <x v="0"/>
    <x v="1"/>
    <n v="3"/>
    <n v="3"/>
    <x v="0"/>
    <x v="3"/>
    <x v="3"/>
    <n v="11"/>
    <n v="37.630000000000003"/>
    <n v="454985"/>
    <n v="41362.272727272728"/>
  </r>
  <r>
    <s v="MAKRO LOGISTICS GROUP SAS"/>
    <x v="0"/>
    <x v="1"/>
    <n v="3"/>
    <n v="3"/>
    <x v="0"/>
    <x v="3"/>
    <x v="4"/>
    <n v="10"/>
    <n v="45.41"/>
    <n v="463359"/>
    <n v="46335.9"/>
  </r>
  <r>
    <s v="MAKRO LOGISTICS GROUP SAS"/>
    <x v="0"/>
    <x v="1"/>
    <n v="3"/>
    <n v="1"/>
    <x v="0"/>
    <x v="3"/>
    <x v="3"/>
    <n v="5"/>
    <n v="17.89"/>
    <n v="229306"/>
    <n v="45861.2"/>
  </r>
  <r>
    <s v="MAKRO LOGISTICS GROUP SAS"/>
    <x v="0"/>
    <x v="1"/>
    <n v="3"/>
    <n v="1"/>
    <x v="0"/>
    <x v="3"/>
    <x v="2"/>
    <n v="6"/>
    <n v="15.38"/>
    <n v="243728"/>
    <n v="40621.333333333336"/>
  </r>
  <r>
    <s v="MAKRO LOGISTICS GROUP SAS"/>
    <x v="0"/>
    <x v="1"/>
    <n v="3"/>
    <n v="1"/>
    <x v="0"/>
    <x v="3"/>
    <x v="1"/>
    <n v="3"/>
    <n v="4.5199999999999996"/>
    <n v="153622"/>
    <n v="51207.333333333336"/>
  </r>
  <r>
    <s v="MAKRO LOGISTICS GROUP SAS"/>
    <x v="0"/>
    <x v="1"/>
    <n v="3"/>
    <n v="2"/>
    <x v="0"/>
    <x v="3"/>
    <x v="0"/>
    <n v="2"/>
    <n v="0.9"/>
    <n v="90013"/>
    <n v="45006.5"/>
  </r>
  <r>
    <s v="MAKRO LOGISTICS GROUP SAS"/>
    <x v="0"/>
    <x v="2"/>
    <n v="4"/>
    <n v="1"/>
    <x v="0"/>
    <x v="3"/>
    <x v="0"/>
    <n v="8"/>
    <n v="7.28"/>
    <n v="350770"/>
    <n v="43846.25"/>
  </r>
  <r>
    <s v="MAKRO LOGISTICS GROUP SAS"/>
    <x v="0"/>
    <x v="2"/>
    <n v="4"/>
    <n v="1"/>
    <x v="0"/>
    <x v="3"/>
    <x v="1"/>
    <n v="11"/>
    <n v="16.760000000000002"/>
    <n v="430688"/>
    <n v="39153.454545454544"/>
  </r>
  <r>
    <s v="MAKRO LOGISTICS GROUP SAS"/>
    <x v="0"/>
    <x v="2"/>
    <n v="4"/>
    <n v="1"/>
    <x v="0"/>
    <x v="3"/>
    <x v="2"/>
    <n v="12"/>
    <n v="29.49"/>
    <n v="507499"/>
    <n v="42291.583333333336"/>
  </r>
  <r>
    <s v="MAKRO LOGISTICS GROUP SAS"/>
    <x v="0"/>
    <x v="2"/>
    <n v="4"/>
    <n v="1"/>
    <x v="0"/>
    <x v="3"/>
    <x v="3"/>
    <n v="7"/>
    <n v="24.51"/>
    <n v="262538"/>
    <n v="37505.428571428572"/>
  </r>
  <r>
    <s v="MAKRO LOGISTICS GROUP SAS"/>
    <x v="0"/>
    <x v="2"/>
    <n v="4"/>
    <n v="1"/>
    <x v="0"/>
    <x v="3"/>
    <x v="4"/>
    <n v="14"/>
    <n v="63.96"/>
    <n v="724648"/>
    <n v="51760.571428571428"/>
  </r>
  <r>
    <s v="MAKRO LOGISTICS GROUP SAS"/>
    <x v="0"/>
    <x v="2"/>
    <n v="4"/>
    <n v="2"/>
    <x v="0"/>
    <x v="3"/>
    <x v="0"/>
    <n v="4"/>
    <n v="2.72"/>
    <n v="169536"/>
    <n v="42384"/>
  </r>
  <r>
    <s v="MAKRO LOGISTICS GROUP SAS"/>
    <x v="0"/>
    <x v="2"/>
    <n v="4"/>
    <n v="2"/>
    <x v="0"/>
    <x v="3"/>
    <x v="1"/>
    <n v="4"/>
    <n v="6.79"/>
    <n v="165411"/>
    <n v="41352.75"/>
  </r>
  <r>
    <s v="MAKRO LOGISTICS GROUP SAS"/>
    <x v="0"/>
    <x v="2"/>
    <n v="4"/>
    <n v="2"/>
    <x v="0"/>
    <x v="3"/>
    <x v="2"/>
    <n v="15"/>
    <n v="39"/>
    <n v="708913"/>
    <n v="47260.866666666669"/>
  </r>
  <r>
    <s v="MAKRO LOGISTICS GROUP SAS"/>
    <x v="0"/>
    <x v="2"/>
    <n v="4"/>
    <n v="2"/>
    <x v="0"/>
    <x v="3"/>
    <x v="3"/>
    <n v="5"/>
    <n v="16.34"/>
    <n v="185080"/>
    <n v="37016"/>
  </r>
  <r>
    <s v="MAKRO LOGISTICS GROUP SAS"/>
    <x v="0"/>
    <x v="2"/>
    <n v="4"/>
    <n v="2"/>
    <x v="0"/>
    <x v="3"/>
    <x v="4"/>
    <n v="13"/>
    <n v="59.04"/>
    <n v="601899"/>
    <n v="46299.923076923078"/>
  </r>
  <r>
    <s v="MAKRO LOGISTICS GROUP SAS"/>
    <x v="0"/>
    <x v="2"/>
    <n v="4"/>
    <n v="3"/>
    <x v="0"/>
    <x v="3"/>
    <x v="0"/>
    <n v="3"/>
    <n v="2.27"/>
    <n v="143661"/>
    <n v="47887"/>
  </r>
  <r>
    <s v="MAKRO LOGISTICS GROUP SAS"/>
    <x v="0"/>
    <x v="2"/>
    <n v="4"/>
    <n v="3"/>
    <x v="0"/>
    <x v="3"/>
    <x v="3"/>
    <n v="9"/>
    <n v="31.32"/>
    <n v="458104"/>
    <n v="50900.444444444445"/>
  </r>
  <r>
    <s v="MAKRO LOGISTICS GROUP SAS"/>
    <x v="0"/>
    <x v="2"/>
    <n v="4"/>
    <n v="3"/>
    <x v="0"/>
    <x v="3"/>
    <x v="4"/>
    <n v="21"/>
    <n v="99.36"/>
    <n v="933301"/>
    <n v="44442.904761904763"/>
  </r>
  <r>
    <s v="MAKRO LOGISTICS GROUP SAS"/>
    <x v="0"/>
    <x v="2"/>
    <n v="4"/>
    <n v="3"/>
    <x v="0"/>
    <x v="3"/>
    <x v="1"/>
    <n v="7"/>
    <n v="12.67"/>
    <n v="307766"/>
    <n v="43966.571428571428"/>
  </r>
  <r>
    <s v="MAKRO LOGISTICS GROUP SAS"/>
    <x v="0"/>
    <x v="2"/>
    <n v="4"/>
    <n v="3"/>
    <x v="0"/>
    <x v="3"/>
    <x v="2"/>
    <n v="8"/>
    <n v="19.96"/>
    <n v="380241"/>
    <n v="47530.125"/>
  </r>
  <r>
    <s v="MAR EXPRESS S A S"/>
    <x v="0"/>
    <x v="0"/>
    <n v="2"/>
    <n v="3"/>
    <x v="1"/>
    <x v="3"/>
    <x v="0"/>
    <n v="748"/>
    <n v="2443"/>
    <n v="265308"/>
    <n v="354.68983957219251"/>
  </r>
  <r>
    <s v="MAR EXPRESS S A S"/>
    <x v="0"/>
    <x v="0"/>
    <n v="2"/>
    <n v="1"/>
    <x v="1"/>
    <x v="3"/>
    <x v="0"/>
    <n v="667"/>
    <n v="2172"/>
    <n v="217200"/>
    <n v="325.63718140929535"/>
  </r>
  <r>
    <s v="MAR EXPRESS S A S"/>
    <x v="0"/>
    <x v="0"/>
    <n v="2"/>
    <n v="2"/>
    <x v="1"/>
    <x v="3"/>
    <x v="0"/>
    <n v="856"/>
    <n v="2840"/>
    <n v="284100"/>
    <n v="331.89252336448595"/>
  </r>
  <r>
    <s v="MAR EXPRESS S A S"/>
    <x v="0"/>
    <x v="2"/>
    <n v="4"/>
    <n v="3"/>
    <x v="1"/>
    <x v="3"/>
    <x v="0"/>
    <n v="2721"/>
    <n v="9062.9699999999993"/>
    <n v="906300"/>
    <n v="333.07607497243663"/>
  </r>
  <r>
    <s v="MAR EXPRESS S A S"/>
    <x v="0"/>
    <x v="2"/>
    <n v="4"/>
    <n v="1"/>
    <x v="1"/>
    <x v="3"/>
    <x v="0"/>
    <n v="960"/>
    <n v="3083.24"/>
    <n v="169200"/>
    <n v="176.25"/>
  </r>
  <r>
    <s v="MAR EXPRESS S A S"/>
    <x v="0"/>
    <x v="2"/>
    <n v="4"/>
    <n v="2"/>
    <x v="1"/>
    <x v="3"/>
    <x v="0"/>
    <n v="969"/>
    <n v="3053.29"/>
    <n v="451600"/>
    <n v="466.04747162022704"/>
  </r>
  <r>
    <s v="MC MENSAJERIA CONFIDENCIAL S.A"/>
    <x v="0"/>
    <x v="0"/>
    <n v="2"/>
    <n v="1"/>
    <x v="1"/>
    <x v="1"/>
    <x v="0"/>
    <n v="146704"/>
    <n v="3667.6"/>
    <n v="404378794.44999999"/>
    <n v="2756.4265081388371"/>
  </r>
  <r>
    <s v="MC MENSAJERIA CONFIDENCIAL S.A"/>
    <x v="0"/>
    <x v="0"/>
    <n v="2"/>
    <n v="2"/>
    <x v="1"/>
    <x v="1"/>
    <x v="0"/>
    <n v="290449"/>
    <n v="7261.23"/>
    <n v="238703958.34"/>
    <n v="821.84465548168521"/>
  </r>
  <r>
    <s v="MC MENSAJERIA CONFIDENCIAL S.A"/>
    <x v="0"/>
    <x v="0"/>
    <n v="2"/>
    <n v="3"/>
    <x v="1"/>
    <x v="1"/>
    <x v="0"/>
    <n v="320359"/>
    <n v="8008.98"/>
    <n v="192147755.18000001"/>
    <n v="599.78884682496823"/>
  </r>
  <r>
    <s v="MC MENSAJERIA CONFIDENCIAL S.A"/>
    <x v="0"/>
    <x v="0"/>
    <n v="2"/>
    <n v="1"/>
    <x v="1"/>
    <x v="2"/>
    <x v="0"/>
    <n v="130310"/>
    <n v="3257.75"/>
    <n v="172556103.15000001"/>
    <n v="1324.1969392218557"/>
  </r>
  <r>
    <s v="MC MENSAJERIA CONFIDENCIAL S.A"/>
    <x v="0"/>
    <x v="0"/>
    <n v="2"/>
    <n v="2"/>
    <x v="1"/>
    <x v="2"/>
    <x v="0"/>
    <n v="131944"/>
    <n v="3298.6"/>
    <n v="173801052.37"/>
    <n v="1317.2334654853576"/>
  </r>
  <r>
    <s v="MC MENSAJERIA CONFIDENCIAL S.A"/>
    <x v="0"/>
    <x v="0"/>
    <n v="2"/>
    <n v="3"/>
    <x v="1"/>
    <x v="2"/>
    <x v="0"/>
    <n v="168953"/>
    <n v="4223.83"/>
    <n v="146743872.22999999"/>
    <n v="868.54848525921409"/>
  </r>
  <r>
    <s v="MC MENSAJERIA CONFIDENCIAL S.A"/>
    <x v="0"/>
    <x v="0"/>
    <n v="2"/>
    <n v="1"/>
    <x v="0"/>
    <x v="1"/>
    <x v="0"/>
    <n v="3343"/>
    <n v="83.58"/>
    <n v="8961120"/>
    <n v="2680.5623691295245"/>
  </r>
  <r>
    <s v="MC MENSAJERIA CONFIDENCIAL S.A"/>
    <x v="0"/>
    <x v="0"/>
    <n v="2"/>
    <n v="2"/>
    <x v="0"/>
    <x v="1"/>
    <x v="0"/>
    <n v="1643"/>
    <n v="41.08"/>
    <n v="12522087"/>
    <n v="7621.4771758977477"/>
  </r>
  <r>
    <s v="MC MENSAJERIA CONFIDENCIAL S.A"/>
    <x v="0"/>
    <x v="0"/>
    <n v="2"/>
    <n v="3"/>
    <x v="0"/>
    <x v="1"/>
    <x v="0"/>
    <n v="914"/>
    <n v="22.85"/>
    <n v="12361110"/>
    <n v="13524.190371991248"/>
  </r>
  <r>
    <s v="MC MENSAJERIA CONFIDENCIAL S.A"/>
    <x v="0"/>
    <x v="0"/>
    <n v="2"/>
    <n v="1"/>
    <x v="0"/>
    <x v="2"/>
    <x v="0"/>
    <n v="4302"/>
    <n v="107.55"/>
    <n v="5903950"/>
    <n v="1372.3733147373314"/>
  </r>
  <r>
    <s v="MC MENSAJERIA CONFIDENCIAL S.A"/>
    <x v="0"/>
    <x v="0"/>
    <n v="2"/>
    <n v="2"/>
    <x v="0"/>
    <x v="2"/>
    <x v="0"/>
    <n v="887"/>
    <n v="22.18"/>
    <n v="7960509"/>
    <n v="8974.6437429537764"/>
  </r>
  <r>
    <s v="MC MENSAJERIA CONFIDENCIAL S.A"/>
    <x v="0"/>
    <x v="0"/>
    <n v="2"/>
    <n v="3"/>
    <x v="0"/>
    <x v="2"/>
    <x v="0"/>
    <n v="418"/>
    <n v="10.45"/>
    <n v="7092958"/>
    <n v="16968.799043062201"/>
  </r>
  <r>
    <s v="MC MENSAJERIA CONFIDENCIAL S.A"/>
    <x v="0"/>
    <x v="1"/>
    <n v="3"/>
    <n v="1"/>
    <x v="0"/>
    <x v="1"/>
    <x v="0"/>
    <n v="3405"/>
    <n v="85.13"/>
    <n v="10987071"/>
    <n v="3226.7462555066081"/>
  </r>
  <r>
    <s v="MC MENSAJERIA CONFIDENCIAL S.A"/>
    <x v="0"/>
    <x v="1"/>
    <n v="3"/>
    <n v="2"/>
    <x v="0"/>
    <x v="1"/>
    <x v="0"/>
    <n v="4207"/>
    <n v="105.18"/>
    <n v="11200682"/>
    <n v="2662.3917280722603"/>
  </r>
  <r>
    <s v="MC MENSAJERIA CONFIDENCIAL S.A"/>
    <x v="0"/>
    <x v="1"/>
    <n v="3"/>
    <n v="3"/>
    <x v="0"/>
    <x v="1"/>
    <x v="0"/>
    <n v="2532"/>
    <n v="63.3"/>
    <n v="10547425"/>
    <n v="4165.6496840442342"/>
  </r>
  <r>
    <s v="MC MENSAJERIA CONFIDENCIAL S.A"/>
    <x v="0"/>
    <x v="1"/>
    <n v="3"/>
    <n v="1"/>
    <x v="0"/>
    <x v="2"/>
    <x v="0"/>
    <n v="1296"/>
    <n v="32.4"/>
    <n v="8528314"/>
    <n v="6580.4891975308637"/>
  </r>
  <r>
    <s v="MC MENSAJERIA CONFIDENCIAL S.A"/>
    <x v="0"/>
    <x v="1"/>
    <n v="3"/>
    <n v="2"/>
    <x v="0"/>
    <x v="2"/>
    <x v="0"/>
    <n v="3035"/>
    <n v="75.88"/>
    <n v="8207396"/>
    <n v="2704.2490939044483"/>
  </r>
  <r>
    <s v="MC MENSAJERIA CONFIDENCIAL S.A"/>
    <x v="0"/>
    <x v="1"/>
    <n v="3"/>
    <n v="3"/>
    <x v="0"/>
    <x v="2"/>
    <x v="0"/>
    <n v="1912"/>
    <n v="47.8"/>
    <n v="8240766"/>
    <n v="4310.0240585774054"/>
  </r>
  <r>
    <s v="MC MENSAJERIA CONFIDENCIAL S.A"/>
    <x v="0"/>
    <x v="1"/>
    <n v="3"/>
    <n v="1"/>
    <x v="1"/>
    <x v="1"/>
    <x v="0"/>
    <n v="270296"/>
    <n v="6757.4"/>
    <n v="260327283.44"/>
    <n v="963.11925977446947"/>
  </r>
  <r>
    <s v="MC MENSAJERIA CONFIDENCIAL S.A"/>
    <x v="0"/>
    <x v="1"/>
    <n v="3"/>
    <n v="2"/>
    <x v="1"/>
    <x v="1"/>
    <x v="0"/>
    <n v="275444"/>
    <n v="6886.1"/>
    <n v="185361719.72"/>
    <n v="672.9560989529632"/>
  </r>
  <r>
    <s v="MC MENSAJERIA CONFIDENCIAL S.A"/>
    <x v="0"/>
    <x v="1"/>
    <n v="3"/>
    <n v="3"/>
    <x v="1"/>
    <x v="1"/>
    <x v="0"/>
    <n v="261407"/>
    <n v="6535.18"/>
    <n v="174282854.65000001"/>
    <n v="666.71074091359458"/>
  </r>
  <r>
    <s v="MC MENSAJERIA CONFIDENCIAL S.A"/>
    <x v="0"/>
    <x v="1"/>
    <n v="3"/>
    <n v="1"/>
    <x v="1"/>
    <x v="2"/>
    <x v="0"/>
    <n v="159769"/>
    <n v="3994.23"/>
    <n v="204973744.87"/>
    <n v="1282.9381473877911"/>
  </r>
  <r>
    <s v="MC MENSAJERIA CONFIDENCIAL S.A"/>
    <x v="0"/>
    <x v="1"/>
    <n v="3"/>
    <n v="2"/>
    <x v="1"/>
    <x v="2"/>
    <x v="0"/>
    <n v="162025"/>
    <n v="4050.63"/>
    <n v="177808004.77000001"/>
    <n v="1097.4109228205525"/>
  </r>
  <r>
    <s v="MC MENSAJERIA CONFIDENCIAL S.A"/>
    <x v="0"/>
    <x v="1"/>
    <n v="3"/>
    <n v="3"/>
    <x v="1"/>
    <x v="2"/>
    <x v="0"/>
    <n v="108188"/>
    <n v="2704.7"/>
    <n v="125810335.7"/>
    <n v="1162.8862322993309"/>
  </r>
  <r>
    <s v="MC MENSAJERIA CONFIDENCIAL S.A"/>
    <x v="0"/>
    <x v="2"/>
    <n v="4"/>
    <n v="1"/>
    <x v="1"/>
    <x v="1"/>
    <x v="0"/>
    <n v="215223"/>
    <n v="5380.58"/>
    <n v="193365809.34999999"/>
    <n v="898.44398298508986"/>
  </r>
  <r>
    <s v="MC MENSAJERIA CONFIDENCIAL S.A"/>
    <x v="0"/>
    <x v="2"/>
    <n v="4"/>
    <n v="2"/>
    <x v="1"/>
    <x v="1"/>
    <x v="0"/>
    <n v="145144"/>
    <n v="3628.6"/>
    <n v="84326698"/>
    <n v="580.98645483106429"/>
  </r>
  <r>
    <s v="MC MENSAJERIA CONFIDENCIAL S.A"/>
    <x v="0"/>
    <x v="2"/>
    <n v="4"/>
    <n v="3"/>
    <x v="1"/>
    <x v="1"/>
    <x v="0"/>
    <n v="208568"/>
    <n v="5214.2"/>
    <n v="150009137.68000001"/>
    <n v="719.23371600629059"/>
  </r>
  <r>
    <s v="MC MENSAJERIA CONFIDENCIAL S.A"/>
    <x v="0"/>
    <x v="2"/>
    <n v="4"/>
    <n v="1"/>
    <x v="1"/>
    <x v="2"/>
    <x v="0"/>
    <n v="159769"/>
    <n v="3994.23"/>
    <n v="118260647.93000001"/>
    <n v="740.1977100063217"/>
  </r>
  <r>
    <s v="MC MENSAJERIA CONFIDENCIAL S.A"/>
    <x v="0"/>
    <x v="2"/>
    <n v="4"/>
    <n v="2"/>
    <x v="1"/>
    <x v="2"/>
    <x v="0"/>
    <n v="66241"/>
    <n v="1656.03"/>
    <n v="65327312.890000001"/>
    <n v="986.20662263552788"/>
  </r>
  <r>
    <s v="MC MENSAJERIA CONFIDENCIAL S.A"/>
    <x v="0"/>
    <x v="2"/>
    <n v="4"/>
    <n v="3"/>
    <x v="1"/>
    <x v="2"/>
    <x v="0"/>
    <n v="49661"/>
    <n v="1241.53"/>
    <n v="68422956.670000002"/>
    <n v="1377.8006216145466"/>
  </r>
  <r>
    <s v="MC MENSAJERIA CONFIDENCIAL S.A"/>
    <x v="0"/>
    <x v="2"/>
    <n v="4"/>
    <n v="1"/>
    <x v="0"/>
    <x v="1"/>
    <x v="0"/>
    <n v="3661"/>
    <n v="91.53"/>
    <n v="10279091"/>
    <n v="2807.7276700355096"/>
  </r>
  <r>
    <s v="MC MENSAJERIA CONFIDENCIAL S.A"/>
    <x v="0"/>
    <x v="2"/>
    <n v="4"/>
    <n v="2"/>
    <x v="0"/>
    <x v="1"/>
    <x v="0"/>
    <n v="4050"/>
    <n v="101.25"/>
    <n v="10051718"/>
    <n v="2481.9056790123459"/>
  </r>
  <r>
    <s v="MC MENSAJERIA CONFIDENCIAL S.A"/>
    <x v="0"/>
    <x v="2"/>
    <n v="4"/>
    <n v="3"/>
    <x v="0"/>
    <x v="1"/>
    <x v="0"/>
    <n v="2687"/>
    <n v="67.180000000000007"/>
    <n v="6946047"/>
    <n v="2585.0565686639375"/>
  </r>
  <r>
    <s v="MC MENSAJERIA CONFIDENCIAL S.A"/>
    <x v="0"/>
    <x v="2"/>
    <n v="4"/>
    <n v="1"/>
    <x v="0"/>
    <x v="2"/>
    <x v="0"/>
    <n v="1993"/>
    <n v="49.83"/>
    <n v="7389648"/>
    <n v="3707.8013045659809"/>
  </r>
  <r>
    <s v="MC MENSAJERIA CONFIDENCIAL S.A"/>
    <x v="0"/>
    <x v="2"/>
    <n v="4"/>
    <n v="2"/>
    <x v="0"/>
    <x v="2"/>
    <x v="0"/>
    <n v="1674"/>
    <n v="41.85"/>
    <n v="7126512"/>
    <n v="4257.1756272401435"/>
  </r>
  <r>
    <s v="MC MENSAJERIA CONFIDENCIAL S.A"/>
    <x v="0"/>
    <x v="2"/>
    <n v="4"/>
    <n v="3"/>
    <x v="0"/>
    <x v="2"/>
    <x v="0"/>
    <n v="1469"/>
    <n v="36.729999999999997"/>
    <n v="5456080"/>
    <n v="3714.1456773315181"/>
  </r>
  <r>
    <s v="MENSAEXPRESS INTERNACIONAL COURIER E U"/>
    <x v="0"/>
    <x v="0"/>
    <n v="2"/>
    <n v="1"/>
    <x v="0"/>
    <x v="3"/>
    <x v="4"/>
    <n v="3"/>
    <n v="13.18"/>
    <n v="630013.89"/>
    <n v="210004.63"/>
  </r>
  <r>
    <s v="MENSAEXPRESS INTERNACIONAL COURIER E U"/>
    <x v="0"/>
    <x v="0"/>
    <n v="2"/>
    <n v="1"/>
    <x v="0"/>
    <x v="3"/>
    <x v="1"/>
    <n v="2"/>
    <n v="3.15"/>
    <n v="286754.45"/>
    <n v="143377.22500000001"/>
  </r>
  <r>
    <s v="MENSAEXPRESS INTERNACIONAL COURIER E U"/>
    <x v="0"/>
    <x v="0"/>
    <n v="2"/>
    <n v="3"/>
    <x v="0"/>
    <x v="3"/>
    <x v="4"/>
    <n v="2"/>
    <n v="8.18"/>
    <n v="244270.83"/>
    <n v="122135.41499999999"/>
  </r>
  <r>
    <s v="MENSAEXPRESS INTERNACIONAL COURIER E U"/>
    <x v="0"/>
    <x v="0"/>
    <n v="2"/>
    <n v="3"/>
    <x v="0"/>
    <x v="3"/>
    <x v="3"/>
    <n v="2"/>
    <n v="6.82"/>
    <n v="291500.87"/>
    <n v="145750.435"/>
  </r>
  <r>
    <s v="MENSAEXPRESS INTERNACIONAL COURIER E U"/>
    <x v="0"/>
    <x v="0"/>
    <n v="2"/>
    <n v="3"/>
    <x v="0"/>
    <x v="3"/>
    <x v="1"/>
    <n v="10"/>
    <n v="10.81"/>
    <n v="1040501.35"/>
    <n v="104050.13499999999"/>
  </r>
  <r>
    <s v="MENSAEXPRESS INTERNACIONAL COURIER E U"/>
    <x v="0"/>
    <x v="0"/>
    <n v="2"/>
    <n v="2"/>
    <x v="0"/>
    <x v="3"/>
    <x v="4"/>
    <n v="4"/>
    <n v="18.64"/>
    <n v="746003.61"/>
    <n v="186500.9025"/>
  </r>
  <r>
    <s v="MENSAEXPRESS INTERNACIONAL COURIER E U"/>
    <x v="0"/>
    <x v="0"/>
    <n v="2"/>
    <n v="2"/>
    <x v="0"/>
    <x v="3"/>
    <x v="2"/>
    <n v="1"/>
    <n v="2.27"/>
    <n v="102625.60000000001"/>
    <n v="102625.60000000001"/>
  </r>
  <r>
    <s v="MENSAEXPRESS INTERNACIONAL COURIER E U"/>
    <x v="0"/>
    <x v="0"/>
    <n v="2"/>
    <n v="2"/>
    <x v="0"/>
    <x v="3"/>
    <x v="1"/>
    <n v="6"/>
    <n v="5.56"/>
    <n v="516664.4"/>
    <n v="86110.733333333337"/>
  </r>
  <r>
    <s v="MENSAEXPRESS INTERNACIONAL COURIER E U"/>
    <x v="0"/>
    <x v="1"/>
    <n v="3"/>
    <n v="2"/>
    <x v="0"/>
    <x v="3"/>
    <x v="1"/>
    <n v="7"/>
    <n v="9.0500000000000007"/>
    <n v="728195.3"/>
    <n v="104027.90000000001"/>
  </r>
  <r>
    <s v="MENSAEXPRESS INTERNACIONAL COURIER E U"/>
    <x v="0"/>
    <x v="1"/>
    <n v="3"/>
    <n v="1"/>
    <x v="0"/>
    <x v="3"/>
    <x v="4"/>
    <n v="1"/>
    <n v="4.55"/>
    <n v="134558.64000000001"/>
    <n v="134558.64000000001"/>
  </r>
  <r>
    <s v="MENSAEXPRESS INTERNACIONAL COURIER E U"/>
    <x v="0"/>
    <x v="1"/>
    <n v="3"/>
    <n v="1"/>
    <x v="0"/>
    <x v="3"/>
    <x v="1"/>
    <n v="5"/>
    <n v="5.87"/>
    <n v="532042"/>
    <n v="106408.4"/>
  </r>
  <r>
    <s v="MENSAEXPRESS INTERNACIONAL COURIER E U"/>
    <x v="0"/>
    <x v="1"/>
    <n v="3"/>
    <n v="3"/>
    <x v="0"/>
    <x v="3"/>
    <x v="4"/>
    <n v="2"/>
    <n v="9.1"/>
    <n v="283016.65000000002"/>
    <n v="141508.32500000001"/>
  </r>
  <r>
    <s v="MENSAEXPRESS INTERNACIONAL COURIER E U"/>
    <x v="0"/>
    <x v="1"/>
    <n v="3"/>
    <n v="3"/>
    <x v="0"/>
    <x v="3"/>
    <x v="1"/>
    <n v="2"/>
    <n v="3.64"/>
    <n v="211657.55"/>
    <n v="105828.77499999999"/>
  </r>
  <r>
    <s v="MENSAEXPRESS INTERNACIONAL COURIER E U"/>
    <x v="0"/>
    <x v="1"/>
    <n v="3"/>
    <n v="3"/>
    <x v="0"/>
    <x v="3"/>
    <x v="2"/>
    <n v="1"/>
    <n v="2.27"/>
    <n v="279478.93"/>
    <n v="279478.93"/>
  </r>
  <r>
    <s v="MENSAEXPRESS INTERNACIONAL COURIER E U"/>
    <x v="0"/>
    <x v="1"/>
    <n v="3"/>
    <n v="3"/>
    <x v="0"/>
    <x v="3"/>
    <x v="3"/>
    <n v="1"/>
    <n v="3.18"/>
    <n v="97909.06"/>
    <n v="97909.06"/>
  </r>
  <r>
    <s v="MENSAEXPRESS INTERNACIONAL COURIER E U"/>
    <x v="0"/>
    <x v="1"/>
    <n v="3"/>
    <n v="2"/>
    <x v="0"/>
    <x v="3"/>
    <x v="4"/>
    <n v="3"/>
    <n v="14.09"/>
    <n v="1097912.8999999999"/>
    <n v="365970.96666666662"/>
  </r>
  <r>
    <s v="MENSAEXPRESS INTERNACIONAL COURIER E U"/>
    <x v="0"/>
    <x v="2"/>
    <n v="4"/>
    <n v="3"/>
    <x v="0"/>
    <x v="3"/>
    <x v="1"/>
    <n v="8"/>
    <n v="9.33"/>
    <n v="953108.12"/>
    <n v="119138.515"/>
  </r>
  <r>
    <s v="MENSAEXPRESS INTERNACIONAL COURIER E U"/>
    <x v="0"/>
    <x v="2"/>
    <n v="4"/>
    <n v="3"/>
    <x v="0"/>
    <x v="3"/>
    <x v="3"/>
    <n v="4"/>
    <n v="14.1"/>
    <n v="837698.13"/>
    <n v="209424.5325"/>
  </r>
  <r>
    <s v="MENSAEXPRESS INTERNACIONAL COURIER E U"/>
    <x v="0"/>
    <x v="2"/>
    <n v="4"/>
    <n v="2"/>
    <x v="0"/>
    <x v="3"/>
    <x v="4"/>
    <n v="1"/>
    <n v="5"/>
    <n v="144801.60000000001"/>
    <n v="144801.60000000001"/>
  </r>
  <r>
    <s v="MENSAEXPRESS INTERNACIONAL COURIER E U"/>
    <x v="0"/>
    <x v="2"/>
    <n v="4"/>
    <n v="1"/>
    <x v="0"/>
    <x v="3"/>
    <x v="1"/>
    <n v="3"/>
    <n v="4.2300000000000004"/>
    <n v="448156.99"/>
    <n v="149385.66333333333"/>
  </r>
  <r>
    <s v="MENSAEXPRESS INTERNACIONAL COURIER E U"/>
    <x v="0"/>
    <x v="2"/>
    <n v="4"/>
    <n v="1"/>
    <x v="0"/>
    <x v="3"/>
    <x v="2"/>
    <n v="1"/>
    <n v="2.73"/>
    <n v="120515.45"/>
    <n v="120515.45"/>
  </r>
  <r>
    <s v="MENSAEXPRESS INTERNACIONAL COURIER E U"/>
    <x v="0"/>
    <x v="2"/>
    <n v="4"/>
    <n v="2"/>
    <x v="0"/>
    <x v="3"/>
    <x v="1"/>
    <n v="3"/>
    <n v="5.46"/>
    <n v="315618.09999999998"/>
    <n v="105206.03333333333"/>
  </r>
  <r>
    <s v="MENSAEXPRESS INTERNACIONAL COURIER E U"/>
    <x v="0"/>
    <x v="2"/>
    <n v="4"/>
    <n v="2"/>
    <x v="0"/>
    <x v="3"/>
    <x v="2"/>
    <n v="3"/>
    <n v="7.27"/>
    <n v="317483.95"/>
    <n v="105827.98333333334"/>
  </r>
  <r>
    <s v="MENSAEXPRESS INTERNACIONAL COURIER E U"/>
    <x v="0"/>
    <x v="2"/>
    <n v="4"/>
    <n v="2"/>
    <x v="0"/>
    <x v="3"/>
    <x v="3"/>
    <n v="1"/>
    <n v="3.64"/>
    <n v="113667.21"/>
    <n v="113667.21"/>
  </r>
  <r>
    <s v="MENSAJERIA CONFIDENCIAL Y TRAMITES LTDA."/>
    <x v="0"/>
    <x v="0"/>
    <n v="2"/>
    <n v="3"/>
    <x v="1"/>
    <x v="1"/>
    <x v="0"/>
    <n v="55580"/>
    <n v="250"/>
    <n v="31402766"/>
    <n v="565.00118747750992"/>
  </r>
  <r>
    <s v="MENSAJERIA CONFIDENCIAL Y TRAMITES LTDA."/>
    <x v="0"/>
    <x v="0"/>
    <n v="2"/>
    <n v="1"/>
    <x v="1"/>
    <x v="1"/>
    <x v="0"/>
    <n v="84265"/>
    <n v="250"/>
    <n v="47610048"/>
    <n v="565.0038331454341"/>
  </r>
  <r>
    <s v="MENSAJERIA CONFIDENCIAL Y TRAMITES LTDA."/>
    <x v="0"/>
    <x v="0"/>
    <n v="2"/>
    <n v="2"/>
    <x v="1"/>
    <x v="1"/>
    <x v="0"/>
    <n v="71902"/>
    <n v="250"/>
    <n v="40625071"/>
    <n v="565.00613334816831"/>
  </r>
  <r>
    <s v="MENSAJERIA CONFIDENCIAL Y TRAMITES LTDA."/>
    <x v="0"/>
    <x v="1"/>
    <n v="3"/>
    <n v="1"/>
    <x v="1"/>
    <x v="1"/>
    <x v="0"/>
    <n v="66848"/>
    <n v="250"/>
    <n v="38941255"/>
    <n v="582.53433161799899"/>
  </r>
  <r>
    <s v="MENSAJERIA CONFIDENCIAL Y TRAMITES LTDA."/>
    <x v="0"/>
    <x v="1"/>
    <n v="3"/>
    <n v="2"/>
    <x v="1"/>
    <x v="1"/>
    <x v="0"/>
    <n v="54168"/>
    <n v="250"/>
    <n v="33596022"/>
    <n v="620.21898537882146"/>
  </r>
  <r>
    <s v="MENSAJERIA CONFIDENCIAL Y TRAMITES LTDA."/>
    <x v="0"/>
    <x v="1"/>
    <n v="3"/>
    <n v="3"/>
    <x v="1"/>
    <x v="1"/>
    <x v="0"/>
    <n v="52546"/>
    <n v="250"/>
    <n v="32616001"/>
    <n v="620.71329882388761"/>
  </r>
  <r>
    <s v="MENSAJERIA CONFIDENCIAL Y TRAMITES LTDA."/>
    <x v="0"/>
    <x v="2"/>
    <n v="4"/>
    <n v="3"/>
    <x v="1"/>
    <x v="1"/>
    <x v="0"/>
    <n v="32836"/>
    <n v="250"/>
    <n v="20113471"/>
    <n v="612.54327567304176"/>
  </r>
  <r>
    <s v="MENSAJERIA CONFIDENCIAL Y TRAMITES LTDA."/>
    <x v="0"/>
    <x v="2"/>
    <n v="4"/>
    <n v="1"/>
    <x v="1"/>
    <x v="1"/>
    <x v="0"/>
    <n v="47914"/>
    <n v="250"/>
    <n v="28714057"/>
    <n v="599.28323663229958"/>
  </r>
  <r>
    <s v="MENSAJERIA CONFIDENCIAL Y TRAMITES LTDA."/>
    <x v="0"/>
    <x v="2"/>
    <n v="4"/>
    <n v="2"/>
    <x v="1"/>
    <x v="1"/>
    <x v="0"/>
    <n v="35401"/>
    <n v="250"/>
    <n v="21920246"/>
    <n v="619.19849721759272"/>
  </r>
  <r>
    <s v="METROPOLITAN EXPRESS LTDA"/>
    <x v="0"/>
    <x v="0"/>
    <n v="2"/>
    <n v="1"/>
    <x v="1"/>
    <x v="2"/>
    <x v="0"/>
    <n v="7340"/>
    <n v="661"/>
    <n v="29932920"/>
    <n v="4078.0544959128065"/>
  </r>
  <r>
    <s v="METROPOLITAN EXPRESS LTDA"/>
    <x v="0"/>
    <x v="0"/>
    <n v="2"/>
    <n v="2"/>
    <x v="1"/>
    <x v="1"/>
    <x v="0"/>
    <n v="12890"/>
    <n v="1160"/>
    <n v="55407402"/>
    <n v="4298.4795965865014"/>
  </r>
  <r>
    <s v="METROPOLITAN EXPRESS LTDA"/>
    <x v="0"/>
    <x v="0"/>
    <n v="2"/>
    <n v="2"/>
    <x v="1"/>
    <x v="2"/>
    <x v="0"/>
    <n v="7910"/>
    <n v="712"/>
    <n v="34000973"/>
    <n v="4298.4795195954484"/>
  </r>
  <r>
    <s v="METROPOLITAN EXPRESS LTDA"/>
    <x v="0"/>
    <x v="0"/>
    <n v="2"/>
    <n v="3"/>
    <x v="1"/>
    <x v="1"/>
    <x v="0"/>
    <n v="13425"/>
    <n v="1208"/>
    <n v="43773613"/>
    <n v="3260.6043202979517"/>
  </r>
  <r>
    <s v="METROPOLITAN EXPRESS LTDA"/>
    <x v="0"/>
    <x v="0"/>
    <n v="2"/>
    <n v="3"/>
    <x v="1"/>
    <x v="2"/>
    <x v="0"/>
    <n v="7909"/>
    <n v="712"/>
    <n v="25788119"/>
    <n v="3260.6042483246933"/>
  </r>
  <r>
    <s v="METROPOLITAN EXPRESS LTDA"/>
    <x v="0"/>
    <x v="0"/>
    <n v="2"/>
    <n v="1"/>
    <x v="1"/>
    <x v="1"/>
    <x v="0"/>
    <n v="16200"/>
    <n v="1458"/>
    <n v="66064483"/>
    <n v="4078.0545061728394"/>
  </r>
  <r>
    <s v="METROPOLITAN EXPRESS LTDA"/>
    <x v="0"/>
    <x v="1"/>
    <n v="3"/>
    <n v="3"/>
    <x v="1"/>
    <x v="1"/>
    <x v="0"/>
    <n v="26320"/>
    <n v="2368.8000000000002"/>
    <n v="31855048"/>
    <n v="1210.2981762917934"/>
  </r>
  <r>
    <s v="METROPOLITAN EXPRESS LTDA"/>
    <x v="0"/>
    <x v="1"/>
    <n v="3"/>
    <n v="2"/>
    <x v="1"/>
    <x v="2"/>
    <x v="0"/>
    <n v="41658"/>
    <n v="3749.22"/>
    <n v="50418601"/>
    <n v="1210.2981660185319"/>
  </r>
  <r>
    <s v="METROPOLITAN EXPRESS LTDA"/>
    <x v="0"/>
    <x v="1"/>
    <n v="3"/>
    <n v="2"/>
    <x v="1"/>
    <x v="1"/>
    <x v="0"/>
    <n v="36151"/>
    <n v="3253.59"/>
    <n v="43753489"/>
    <n v="1210.2981660258361"/>
  </r>
  <r>
    <s v="METROPOLITAN EXPRESS LTDA"/>
    <x v="0"/>
    <x v="1"/>
    <n v="3"/>
    <n v="1"/>
    <x v="1"/>
    <x v="2"/>
    <x v="0"/>
    <n v="24390"/>
    <n v="2195.1"/>
    <n v="29519172"/>
    <n v="1210.2981549815497"/>
  </r>
  <r>
    <s v="METROPOLITAN EXPRESS LTDA"/>
    <x v="0"/>
    <x v="1"/>
    <n v="3"/>
    <n v="1"/>
    <x v="1"/>
    <x v="1"/>
    <x v="0"/>
    <n v="21228"/>
    <n v="1910.52"/>
    <n v="25692209"/>
    <n v="1210.2981439608066"/>
  </r>
  <r>
    <s v="METROPOLITAN EXPRESS LTDA"/>
    <x v="0"/>
    <x v="1"/>
    <n v="3"/>
    <n v="3"/>
    <x v="1"/>
    <x v="2"/>
    <x v="0"/>
    <n v="36586"/>
    <n v="3292.74"/>
    <n v="44279968"/>
    <n v="1210.2981468321216"/>
  </r>
  <r>
    <s v="METROPOLITAN EXPRESS LTDA"/>
    <x v="0"/>
    <x v="2"/>
    <n v="4"/>
    <n v="3"/>
    <x v="0"/>
    <x v="1"/>
    <x v="0"/>
    <n v="20241"/>
    <n v="1821.69"/>
    <n v="42293558"/>
    <n v="2089.4994318462527"/>
  </r>
  <r>
    <s v="METROPOLITAN EXPRESS LTDA"/>
    <x v="0"/>
    <x v="2"/>
    <n v="4"/>
    <n v="2"/>
    <x v="0"/>
    <x v="2"/>
    <x v="0"/>
    <n v="33482"/>
    <n v="3013.38"/>
    <n v="69960620"/>
    <n v="2089.4994325309121"/>
  </r>
  <r>
    <s v="METROPOLITAN EXPRESS LTDA"/>
    <x v="0"/>
    <x v="2"/>
    <n v="4"/>
    <n v="2"/>
    <x v="0"/>
    <x v="1"/>
    <x v="0"/>
    <n v="27282"/>
    <n v="2455.38"/>
    <n v="57005724"/>
    <n v="2089.4994501869364"/>
  </r>
  <r>
    <s v="METROPOLITAN EXPRESS LTDA"/>
    <x v="0"/>
    <x v="2"/>
    <n v="4"/>
    <n v="1"/>
    <x v="0"/>
    <x v="2"/>
    <x v="0"/>
    <n v="33167"/>
    <n v="2985.03"/>
    <n v="69302428"/>
    <n v="2089.499442216661"/>
  </r>
  <r>
    <s v="METROPOLITAN EXPRESS LTDA"/>
    <x v="0"/>
    <x v="2"/>
    <n v="4"/>
    <n v="1"/>
    <x v="0"/>
    <x v="1"/>
    <x v="0"/>
    <n v="27602"/>
    <n v="2484.1799999999998"/>
    <n v="57674363"/>
    <n v="2089.4994203318602"/>
  </r>
  <r>
    <s v="METROPOLITAN EXPRESS LTDA"/>
    <x v="0"/>
    <x v="2"/>
    <n v="4"/>
    <n v="3"/>
    <x v="0"/>
    <x v="2"/>
    <x v="0"/>
    <n v="24667"/>
    <n v="2220.0300000000002"/>
    <n v="51541682"/>
    <n v="2089.4994121701056"/>
  </r>
  <r>
    <s v="METROPOLITANA DE ENVIOS METROENVIOS LTDA."/>
    <x v="0"/>
    <x v="0"/>
    <n v="2"/>
    <n v="3"/>
    <x v="0"/>
    <x v="1"/>
    <x v="0"/>
    <n v="54450"/>
    <n v="54450"/>
    <n v="93606253"/>
    <n v="1719.123103764922"/>
  </r>
  <r>
    <s v="METROPOLITANA DE ENVIOS METROENVIOS LTDA."/>
    <x v="0"/>
    <x v="0"/>
    <n v="2"/>
    <n v="3"/>
    <x v="0"/>
    <x v="2"/>
    <x v="0"/>
    <n v="9"/>
    <n v="9"/>
    <n v="60300"/>
    <n v="6700"/>
  </r>
  <r>
    <s v="METROPOLITANA DE ENVIOS METROENVIOS LTDA."/>
    <x v="0"/>
    <x v="0"/>
    <n v="2"/>
    <n v="2"/>
    <x v="0"/>
    <x v="2"/>
    <x v="0"/>
    <n v="10"/>
    <n v="67000"/>
    <n v="67000"/>
    <n v="6700"/>
  </r>
  <r>
    <s v="METROPOLITANA DE ENVIOS METROENVIOS LTDA."/>
    <x v="0"/>
    <x v="0"/>
    <n v="2"/>
    <n v="1"/>
    <x v="0"/>
    <x v="1"/>
    <x v="0"/>
    <n v="58309"/>
    <n v="58309"/>
    <n v="97913812"/>
    <n v="1679.2229672949288"/>
  </r>
  <r>
    <s v="METROPOLITANA DE ENVIOS METROENVIOS LTDA."/>
    <x v="0"/>
    <x v="0"/>
    <n v="2"/>
    <n v="1"/>
    <x v="0"/>
    <x v="2"/>
    <x v="0"/>
    <n v="21"/>
    <n v="21"/>
    <n v="137300"/>
    <n v="6538.0952380952385"/>
  </r>
  <r>
    <s v="METROPOLITANA DE ENVIOS METROENVIOS LTDA."/>
    <x v="0"/>
    <x v="0"/>
    <n v="2"/>
    <n v="2"/>
    <x v="0"/>
    <x v="1"/>
    <x v="0"/>
    <n v="51824"/>
    <n v="51824"/>
    <n v="89024367"/>
    <n v="1717.8212218277247"/>
  </r>
  <r>
    <s v="METROPOLITANA DE ENVIOS METROENVIOS LTDA."/>
    <x v="0"/>
    <x v="1"/>
    <n v="3"/>
    <n v="2"/>
    <x v="0"/>
    <x v="1"/>
    <x v="0"/>
    <n v="53080"/>
    <n v="53080"/>
    <n v="90476324"/>
    <n v="1704.5275810097964"/>
  </r>
  <r>
    <s v="METROPOLITANA DE ENVIOS METROENVIOS LTDA."/>
    <x v="0"/>
    <x v="1"/>
    <n v="3"/>
    <n v="2"/>
    <x v="0"/>
    <x v="2"/>
    <x v="0"/>
    <n v="12"/>
    <n v="12"/>
    <n v="80400"/>
    <n v="6700"/>
  </r>
  <r>
    <s v="METROPOLITANA DE ENVIOS METROENVIOS LTDA."/>
    <x v="0"/>
    <x v="1"/>
    <n v="3"/>
    <n v="3"/>
    <x v="0"/>
    <x v="1"/>
    <x v="0"/>
    <n v="96719"/>
    <n v="96719"/>
    <n v="169691563"/>
    <n v="1754.4801228300541"/>
  </r>
  <r>
    <s v="METROPOLITANA DE ENVIOS METROENVIOS LTDA."/>
    <x v="0"/>
    <x v="1"/>
    <n v="3"/>
    <n v="3"/>
    <x v="0"/>
    <x v="2"/>
    <x v="0"/>
    <n v="16142"/>
    <n v="16142"/>
    <n v="61359900"/>
    <n v="3801.2575888985257"/>
  </r>
  <r>
    <s v="METROPOLITANA DE ENVIOS METROENVIOS LTDA."/>
    <x v="0"/>
    <x v="1"/>
    <n v="3"/>
    <n v="1"/>
    <x v="0"/>
    <x v="1"/>
    <x v="0"/>
    <n v="53580"/>
    <n v="53580"/>
    <n v="91487540"/>
    <n v="1707.4942142590519"/>
  </r>
  <r>
    <s v="METROPOLITANA DE ENVIOS METROENVIOS LTDA."/>
    <x v="0"/>
    <x v="1"/>
    <n v="3"/>
    <n v="1"/>
    <x v="0"/>
    <x v="2"/>
    <x v="0"/>
    <n v="3"/>
    <n v="3"/>
    <n v="20100"/>
    <n v="6700"/>
  </r>
  <r>
    <s v="METROPOLITANA DE ENVIOS METROENVIOS LTDA."/>
    <x v="0"/>
    <x v="2"/>
    <n v="4"/>
    <n v="1"/>
    <x v="0"/>
    <x v="1"/>
    <x v="0"/>
    <n v="26078"/>
    <n v="26078"/>
    <n v="49600753"/>
    <n v="1902.015223560089"/>
  </r>
  <r>
    <s v="METROPOLITANA DE ENVIOS METROENVIOS LTDA."/>
    <x v="0"/>
    <x v="2"/>
    <n v="4"/>
    <n v="1"/>
    <x v="0"/>
    <x v="2"/>
    <x v="0"/>
    <n v="60"/>
    <n v="60"/>
    <n v="251200"/>
    <n v="4186.666666666667"/>
  </r>
  <r>
    <s v="METROPOLITANA DE ENVIOS METROENVIOS LTDA."/>
    <x v="0"/>
    <x v="2"/>
    <n v="4"/>
    <n v="3"/>
    <x v="0"/>
    <x v="1"/>
    <x v="0"/>
    <n v="89775"/>
    <n v="89775"/>
    <n v="167990510"/>
    <n v="1871.239320523531"/>
  </r>
  <r>
    <s v="METROPOLITANA DE ENVIOS METROENVIOS LTDA."/>
    <x v="0"/>
    <x v="2"/>
    <n v="4"/>
    <n v="3"/>
    <x v="0"/>
    <x v="2"/>
    <x v="0"/>
    <n v="21713"/>
    <n v="21713"/>
    <n v="82613900"/>
    <n v="3804.8127849675311"/>
  </r>
  <r>
    <s v="METROPOLITANA DE ENVIOS METROENVIOS LTDA."/>
    <x v="0"/>
    <x v="2"/>
    <n v="4"/>
    <n v="2"/>
    <x v="0"/>
    <x v="1"/>
    <x v="0"/>
    <n v="26986"/>
    <n v="26986"/>
    <n v="60932747"/>
    <n v="2257.9391906914698"/>
  </r>
  <r>
    <s v="METROPOLITANA DE ENVIOS METROENVIOS LTDA."/>
    <x v="0"/>
    <x v="2"/>
    <n v="4"/>
    <n v="2"/>
    <x v="0"/>
    <x v="2"/>
    <x v="0"/>
    <n v="9"/>
    <n v="9"/>
    <n v="60300"/>
    <n v="6700"/>
  </r>
  <r>
    <s v="MONTAJES DE INGENIERIA DE COLOMBIA MICOL S.A."/>
    <x v="0"/>
    <x v="0"/>
    <n v="2"/>
    <n v="1"/>
    <x v="0"/>
    <x v="1"/>
    <x v="0"/>
    <n v="234"/>
    <n v="23.4"/>
    <n v="1365"/>
    <n v="5.833333333333333"/>
  </r>
  <r>
    <s v="MONTAJES DE INGENIERIA DE COLOMBIA MICOL S.A."/>
    <x v="0"/>
    <x v="0"/>
    <n v="2"/>
    <n v="2"/>
    <x v="0"/>
    <x v="1"/>
    <x v="0"/>
    <n v="137"/>
    <n v="13.7"/>
    <n v="799"/>
    <n v="5.8321167883211675"/>
  </r>
  <r>
    <s v="MONTAJES DE INGENIERIA DE COLOMBIA MICOL S.A."/>
    <x v="0"/>
    <x v="0"/>
    <n v="2"/>
    <n v="3"/>
    <x v="0"/>
    <x v="1"/>
    <x v="0"/>
    <n v="352"/>
    <n v="35.200000000000003"/>
    <n v="2053"/>
    <n v="5.8323863636363633"/>
  </r>
  <r>
    <s v="MONTAJES DE INGENIERIA DE COLOMBIA MICOL S.A."/>
    <x v="0"/>
    <x v="1"/>
    <n v="3"/>
    <n v="1"/>
    <x v="0"/>
    <x v="1"/>
    <x v="0"/>
    <n v="343"/>
    <n v="34.299999999999997"/>
    <n v="2001"/>
    <n v="5.833819241982507"/>
  </r>
  <r>
    <s v="MONTAJES DE INGENIERIA DE COLOMBIA MICOL S.A."/>
    <x v="0"/>
    <x v="1"/>
    <n v="3"/>
    <n v="2"/>
    <x v="0"/>
    <x v="1"/>
    <x v="0"/>
    <n v="394"/>
    <n v="39.4"/>
    <n v="2298"/>
    <n v="5.8324873096446703"/>
  </r>
  <r>
    <s v="MONTAJES DE INGENIERIA DE COLOMBIA MICOL S.A."/>
    <x v="0"/>
    <x v="2"/>
    <n v="4"/>
    <n v="1"/>
    <x v="0"/>
    <x v="1"/>
    <x v="0"/>
    <n v="257700"/>
    <n v="257.7"/>
    <n v="191586000"/>
    <n v="743.44586728754371"/>
  </r>
  <r>
    <s v="MONTAJES DE INGENIERIA DE COLOMBIA MICOL S.A."/>
    <x v="0"/>
    <x v="2"/>
    <n v="4"/>
    <n v="2"/>
    <x v="0"/>
    <x v="1"/>
    <x v="0"/>
    <n v="333892"/>
    <n v="333.8"/>
    <n v="251955000"/>
    <n v="754.600289914104"/>
  </r>
  <r>
    <s v="MONTAJES DE INGENIERIA DE COLOMBIA MICOL S.A."/>
    <x v="0"/>
    <x v="2"/>
    <n v="4"/>
    <n v="3"/>
    <x v="0"/>
    <x v="1"/>
    <x v="0"/>
    <n v="151157"/>
    <n v="151.1"/>
    <n v="98609000"/>
    <n v="652.36145200023816"/>
  </r>
  <r>
    <s v="MULTISERVICIOS GUAVIO LIMITADA"/>
    <x v="0"/>
    <x v="0"/>
    <n v="2"/>
    <n v="2"/>
    <x v="1"/>
    <x v="2"/>
    <x v="0"/>
    <n v="91492"/>
    <n v="914"/>
    <n v="143197547"/>
    <n v="1565.1373562715867"/>
  </r>
  <r>
    <s v="MULTISERVICIOS GUAVIO LIMITADA"/>
    <x v="0"/>
    <x v="0"/>
    <n v="2"/>
    <n v="1"/>
    <x v="1"/>
    <x v="2"/>
    <x v="0"/>
    <n v="103879"/>
    <n v="1038"/>
    <n v="191931128"/>
    <n v="1847.6412749448878"/>
  </r>
  <r>
    <s v="MULTISERVICIOS GUAVIO LIMITADA"/>
    <x v="0"/>
    <x v="0"/>
    <n v="2"/>
    <n v="3"/>
    <x v="1"/>
    <x v="2"/>
    <x v="0"/>
    <n v="103914"/>
    <n v="1039"/>
    <n v="190101167"/>
    <n v="1829.4086167407663"/>
  </r>
  <r>
    <s v="MULTISERVICIOS GUAVIO LIMITADA"/>
    <x v="0"/>
    <x v="1"/>
    <n v="3"/>
    <n v="2"/>
    <x v="1"/>
    <x v="2"/>
    <x v="0"/>
    <n v="104748"/>
    <n v="1047"/>
    <n v="186593748"/>
    <n v="1781.3585748653911"/>
  </r>
  <r>
    <s v="MULTISERVICIOS GUAVIO LIMITADA"/>
    <x v="0"/>
    <x v="1"/>
    <n v="3"/>
    <n v="1"/>
    <x v="1"/>
    <x v="2"/>
    <x v="0"/>
    <n v="85961"/>
    <n v="860"/>
    <n v="158901935"/>
    <n v="1848.5352078268052"/>
  </r>
  <r>
    <s v="MULTISERVICIOS GUAVIO LIMITADA"/>
    <x v="0"/>
    <x v="1"/>
    <n v="3"/>
    <n v="3"/>
    <x v="1"/>
    <x v="2"/>
    <x v="0"/>
    <n v="154252"/>
    <n v="1542"/>
    <n v="200085203"/>
    <n v="1297.1319853227187"/>
  </r>
  <r>
    <s v="MULTISERVICIOS GUAVIO LIMITADA"/>
    <x v="0"/>
    <x v="2"/>
    <n v="4"/>
    <n v="2"/>
    <x v="1"/>
    <x v="2"/>
    <x v="0"/>
    <n v="190292"/>
    <n v="1902"/>
    <n v="188594920"/>
    <n v="991.08170600971141"/>
  </r>
  <r>
    <s v="MULTISERVICIOS GUAVIO LIMITADA"/>
    <x v="0"/>
    <x v="2"/>
    <n v="4"/>
    <n v="1"/>
    <x v="1"/>
    <x v="2"/>
    <x v="0"/>
    <n v="117732"/>
    <n v="1177"/>
    <n v="181527731"/>
    <n v="1541.8724815683076"/>
  </r>
  <r>
    <s v="MULTISERVICIOS GUAVIO LIMITADA"/>
    <x v="0"/>
    <x v="2"/>
    <n v="4"/>
    <n v="3"/>
    <x v="1"/>
    <x v="2"/>
    <x v="0"/>
    <n v="169670"/>
    <n v="1696"/>
    <n v="248303336"/>
    <n v="1463.4486709494902"/>
  </r>
  <r>
    <s v="NEW EXPRESS MAIL LTDA"/>
    <x v="0"/>
    <x v="0"/>
    <n v="2"/>
    <n v="2"/>
    <x v="0"/>
    <x v="3"/>
    <x v="4"/>
    <n v="3200"/>
    <n v="10181"/>
    <n v="15609422"/>
    <n v="4877.944375"/>
  </r>
  <r>
    <s v="NEW EXPRESS MAIL LTDA"/>
    <x v="0"/>
    <x v="0"/>
    <n v="2"/>
    <n v="1"/>
    <x v="0"/>
    <x v="3"/>
    <x v="4"/>
    <n v="4550"/>
    <n v="14343"/>
    <n v="15597537"/>
    <n v="3428.03010989011"/>
  </r>
  <r>
    <s v="NEW EXPRESS MAIL LTDA"/>
    <x v="0"/>
    <x v="0"/>
    <n v="2"/>
    <n v="3"/>
    <x v="0"/>
    <x v="3"/>
    <x v="4"/>
    <n v="4040"/>
    <n v="35610"/>
    <n v="15381230"/>
    <n v="3807.2351485148515"/>
  </r>
  <r>
    <s v="NEW EXPRESS MAIL LTDA"/>
    <x v="0"/>
    <x v="1"/>
    <n v="3"/>
    <n v="2"/>
    <x v="0"/>
    <x v="1"/>
    <x v="4"/>
    <n v="4060"/>
    <n v="10733"/>
    <n v="15513091"/>
    <n v="3820.9583743842363"/>
  </r>
  <r>
    <s v="NEW EXPRESS MAIL LTDA"/>
    <x v="0"/>
    <x v="1"/>
    <n v="3"/>
    <n v="1"/>
    <x v="0"/>
    <x v="1"/>
    <x v="4"/>
    <n v="3028"/>
    <n v="8082"/>
    <n v="14292983"/>
    <n v="4720.2717965653901"/>
  </r>
  <r>
    <s v="NEW EXPRESS MAIL LTDA"/>
    <x v="0"/>
    <x v="1"/>
    <n v="3"/>
    <n v="3"/>
    <x v="0"/>
    <x v="1"/>
    <x v="4"/>
    <n v="4230"/>
    <n v="10586"/>
    <n v="14425998"/>
    <n v="3410.4014184397165"/>
  </r>
  <r>
    <s v="NEW EXPRESS MAIL LTDA"/>
    <x v="0"/>
    <x v="2"/>
    <n v="4"/>
    <n v="2"/>
    <x v="0"/>
    <x v="3"/>
    <x v="4"/>
    <n v="3354"/>
    <n v="9132"/>
    <n v="17016363"/>
    <n v="5073.4534883720926"/>
  </r>
  <r>
    <s v="NEW EXPRESS MAIL LTDA"/>
    <x v="0"/>
    <x v="2"/>
    <n v="4"/>
    <n v="1"/>
    <x v="0"/>
    <x v="3"/>
    <x v="4"/>
    <n v="4798"/>
    <n v="12855"/>
    <n v="19442556"/>
    <n v="4052.2209253855772"/>
  </r>
  <r>
    <s v="NEW EXPRESS MAIL LTDA"/>
    <x v="0"/>
    <x v="2"/>
    <n v="4"/>
    <n v="3"/>
    <x v="0"/>
    <x v="3"/>
    <x v="4"/>
    <n v="7507"/>
    <n v="18466"/>
    <n v="25546076"/>
    <n v="3402.9673637937926"/>
  </r>
  <r>
    <s v="OCS INTERNACIONAL LIMITADA"/>
    <x v="0"/>
    <x v="0"/>
    <n v="2"/>
    <n v="2"/>
    <x v="0"/>
    <x v="0"/>
    <x v="3"/>
    <n v="1"/>
    <n v="8.8000000000000007"/>
    <n v="757449"/>
    <n v="757449"/>
  </r>
  <r>
    <s v="OCS INTERNACIONAL LIMITADA"/>
    <x v="0"/>
    <x v="0"/>
    <n v="2"/>
    <n v="2"/>
    <x v="0"/>
    <x v="0"/>
    <x v="4"/>
    <n v="1"/>
    <n v="4.22"/>
    <n v="606283"/>
    <n v="606283"/>
  </r>
  <r>
    <s v="OCS INTERNACIONAL LIMITADA"/>
    <x v="0"/>
    <x v="0"/>
    <n v="2"/>
    <n v="3"/>
    <x v="0"/>
    <x v="0"/>
    <x v="0"/>
    <n v="53"/>
    <n v="17.100000000000001"/>
    <n v="7889007"/>
    <n v="148849.18867924527"/>
  </r>
  <r>
    <s v="OCS INTERNACIONAL LIMITADA"/>
    <x v="0"/>
    <x v="0"/>
    <n v="2"/>
    <n v="3"/>
    <x v="0"/>
    <x v="0"/>
    <x v="1"/>
    <n v="9"/>
    <n v="12.52"/>
    <n v="2907149"/>
    <n v="323016.55555555556"/>
  </r>
  <r>
    <s v="OCS INTERNACIONAL LIMITADA"/>
    <x v="0"/>
    <x v="0"/>
    <n v="2"/>
    <n v="3"/>
    <x v="0"/>
    <x v="0"/>
    <x v="2"/>
    <n v="3"/>
    <n v="7.26"/>
    <n v="971.99"/>
    <n v="323.99666666666667"/>
  </r>
  <r>
    <s v="OCS INTERNACIONAL LIMITADA"/>
    <x v="0"/>
    <x v="0"/>
    <n v="2"/>
    <n v="3"/>
    <x v="0"/>
    <x v="0"/>
    <x v="3"/>
    <n v="1"/>
    <n v="3.14"/>
    <n v="510736"/>
    <n v="510736"/>
  </r>
  <r>
    <s v="OCS INTERNACIONAL LIMITADA"/>
    <x v="0"/>
    <x v="0"/>
    <n v="2"/>
    <n v="3"/>
    <x v="0"/>
    <x v="0"/>
    <x v="4"/>
    <n v="1"/>
    <n v="4.28"/>
    <n v="610554"/>
    <n v="610554"/>
  </r>
  <r>
    <s v="OCS INTERNACIONAL LIMITADA"/>
    <x v="0"/>
    <x v="0"/>
    <n v="2"/>
    <n v="2"/>
    <x v="0"/>
    <x v="0"/>
    <x v="1"/>
    <n v="2"/>
    <n v="2.62"/>
    <n v="648501"/>
    <n v="324250.5"/>
  </r>
  <r>
    <s v="OCS INTERNACIONAL LIMITADA"/>
    <x v="0"/>
    <x v="0"/>
    <n v="2"/>
    <n v="2"/>
    <x v="0"/>
    <x v="0"/>
    <x v="0"/>
    <n v="70"/>
    <n v="12.24"/>
    <n v="8426674"/>
    <n v="120381.05714285714"/>
  </r>
  <r>
    <s v="OCS INTERNACIONAL LIMITADA"/>
    <x v="0"/>
    <x v="0"/>
    <n v="2"/>
    <n v="1"/>
    <x v="0"/>
    <x v="0"/>
    <x v="3"/>
    <n v="1"/>
    <n v="4.16"/>
    <n v="596685"/>
    <n v="596685"/>
  </r>
  <r>
    <s v="OCS INTERNACIONAL LIMITADA"/>
    <x v="0"/>
    <x v="0"/>
    <n v="2"/>
    <n v="1"/>
    <x v="0"/>
    <x v="0"/>
    <x v="2"/>
    <n v="5"/>
    <n v="11.08"/>
    <n v="1872235"/>
    <n v="374447"/>
  </r>
  <r>
    <s v="OCS INTERNACIONAL LIMITADA"/>
    <x v="0"/>
    <x v="0"/>
    <n v="2"/>
    <n v="1"/>
    <x v="0"/>
    <x v="0"/>
    <x v="1"/>
    <n v="5"/>
    <n v="7.14"/>
    <n v="1528220"/>
    <n v="305644"/>
  </r>
  <r>
    <s v="OCS INTERNACIONAL LIMITADA"/>
    <x v="0"/>
    <x v="0"/>
    <n v="2"/>
    <n v="1"/>
    <x v="0"/>
    <x v="0"/>
    <x v="0"/>
    <n v="59"/>
    <n v="9.4600000000000009"/>
    <n v="7151285"/>
    <n v="121208.22033898305"/>
  </r>
  <r>
    <s v="OCS INTERNACIONAL LIMITADA"/>
    <x v="0"/>
    <x v="0"/>
    <n v="2"/>
    <n v="2"/>
    <x v="0"/>
    <x v="0"/>
    <x v="2"/>
    <n v="2"/>
    <n v="5.04"/>
    <n v="808642"/>
    <n v="404321"/>
  </r>
  <r>
    <s v="OCS INTERNACIONAL LIMITADA"/>
    <x v="0"/>
    <x v="1"/>
    <n v="3"/>
    <n v="2"/>
    <x v="0"/>
    <x v="0"/>
    <x v="0"/>
    <n v="49"/>
    <n v="9.3699999999999992"/>
    <n v="6867531"/>
    <n v="140153.69387755101"/>
  </r>
  <r>
    <s v="OCS INTERNACIONAL LIMITADA"/>
    <x v="0"/>
    <x v="1"/>
    <n v="3"/>
    <n v="1"/>
    <x v="0"/>
    <x v="0"/>
    <x v="4"/>
    <n v="1"/>
    <n v="4.2"/>
    <n v="628602"/>
    <n v="628602"/>
  </r>
  <r>
    <s v="OCS INTERNACIONAL LIMITADA"/>
    <x v="0"/>
    <x v="1"/>
    <n v="3"/>
    <n v="1"/>
    <x v="0"/>
    <x v="0"/>
    <x v="3"/>
    <n v="2"/>
    <n v="6.9"/>
    <n v="1248728"/>
    <n v="624364"/>
  </r>
  <r>
    <s v="OCS INTERNACIONAL LIMITADA"/>
    <x v="0"/>
    <x v="1"/>
    <n v="3"/>
    <n v="1"/>
    <x v="0"/>
    <x v="0"/>
    <x v="2"/>
    <n v="5"/>
    <n v="11.92"/>
    <n v="2571240"/>
    <n v="514248"/>
  </r>
  <r>
    <s v="OCS INTERNACIONAL LIMITADA"/>
    <x v="0"/>
    <x v="1"/>
    <n v="3"/>
    <n v="1"/>
    <x v="0"/>
    <x v="0"/>
    <x v="1"/>
    <n v="12"/>
    <n v="16.899999999999999"/>
    <n v="4582488"/>
    <n v="381874"/>
  </r>
  <r>
    <s v="OCS INTERNACIONAL LIMITADA"/>
    <x v="0"/>
    <x v="1"/>
    <n v="3"/>
    <n v="1"/>
    <x v="0"/>
    <x v="0"/>
    <x v="0"/>
    <n v="23"/>
    <n v="5.59"/>
    <n v="3555979"/>
    <n v="154607.78260869565"/>
  </r>
  <r>
    <s v="OCS INTERNACIONAL LIMITADA"/>
    <x v="0"/>
    <x v="1"/>
    <n v="3"/>
    <n v="2"/>
    <x v="0"/>
    <x v="0"/>
    <x v="1"/>
    <n v="11"/>
    <n v="14.86"/>
    <n v="4028887"/>
    <n v="366262.45454545453"/>
  </r>
  <r>
    <s v="OCS INTERNACIONAL LIMITADA"/>
    <x v="0"/>
    <x v="1"/>
    <n v="3"/>
    <n v="3"/>
    <x v="0"/>
    <x v="0"/>
    <x v="3"/>
    <n v="3"/>
    <n v="10.4"/>
    <n v="1623378"/>
    <n v="541126"/>
  </r>
  <r>
    <s v="OCS INTERNACIONAL LIMITADA"/>
    <x v="0"/>
    <x v="1"/>
    <n v="3"/>
    <n v="3"/>
    <x v="0"/>
    <x v="0"/>
    <x v="2"/>
    <n v="3"/>
    <n v="7.44"/>
    <n v="1499840.79"/>
    <n v="499946.93"/>
  </r>
  <r>
    <s v="OCS INTERNACIONAL LIMITADA"/>
    <x v="0"/>
    <x v="1"/>
    <n v="3"/>
    <n v="3"/>
    <x v="0"/>
    <x v="0"/>
    <x v="1"/>
    <n v="7"/>
    <n v="9.98"/>
    <n v="2410771"/>
    <n v="344395.85714285716"/>
  </r>
  <r>
    <s v="OCS INTERNACIONAL LIMITADA"/>
    <x v="0"/>
    <x v="1"/>
    <n v="3"/>
    <n v="3"/>
    <x v="0"/>
    <x v="0"/>
    <x v="0"/>
    <n v="50"/>
    <n v="9.4700000000000006"/>
    <n v="7338266.8099999996"/>
    <n v="146765.33619999999"/>
  </r>
  <r>
    <s v="OCS INTERNACIONAL LIMITADA"/>
    <x v="0"/>
    <x v="1"/>
    <n v="3"/>
    <n v="2"/>
    <x v="0"/>
    <x v="0"/>
    <x v="4"/>
    <n v="3"/>
    <n v="12.84"/>
    <n v="2266576"/>
    <n v="755525.33333333337"/>
  </r>
  <r>
    <s v="OCS INTERNACIONAL LIMITADA"/>
    <x v="0"/>
    <x v="1"/>
    <n v="3"/>
    <n v="2"/>
    <x v="0"/>
    <x v="0"/>
    <x v="3"/>
    <n v="3"/>
    <n v="9.42"/>
    <n v="1539469"/>
    <n v="513156.33333333331"/>
  </r>
  <r>
    <s v="OCS INTERNACIONAL LIMITADA"/>
    <x v="0"/>
    <x v="1"/>
    <n v="3"/>
    <n v="2"/>
    <x v="0"/>
    <x v="0"/>
    <x v="2"/>
    <n v="4"/>
    <n v="9.9"/>
    <n v="2097190"/>
    <n v="524297.5"/>
  </r>
  <r>
    <s v="OCS INTERNACIONAL LIMITADA"/>
    <x v="0"/>
    <x v="2"/>
    <n v="4"/>
    <n v="3"/>
    <x v="0"/>
    <x v="0"/>
    <x v="2"/>
    <n v="1"/>
    <n v="2.36"/>
    <n v="416288"/>
    <n v="416288"/>
  </r>
  <r>
    <s v="OCS INTERNACIONAL LIMITADA"/>
    <x v="0"/>
    <x v="2"/>
    <n v="4"/>
    <n v="3"/>
    <x v="0"/>
    <x v="0"/>
    <x v="1"/>
    <n v="10"/>
    <n v="15.14"/>
    <n v="3507208"/>
    <n v="350720.8"/>
  </r>
  <r>
    <s v="OCS INTERNACIONAL LIMITADA"/>
    <x v="0"/>
    <x v="2"/>
    <n v="4"/>
    <n v="3"/>
    <x v="0"/>
    <x v="0"/>
    <x v="0"/>
    <n v="31"/>
    <n v="9.82"/>
    <n v="4919072"/>
    <n v="158679.74193548388"/>
  </r>
  <r>
    <s v="OCS INTERNACIONAL LIMITADA"/>
    <x v="0"/>
    <x v="2"/>
    <n v="4"/>
    <n v="2"/>
    <x v="0"/>
    <x v="0"/>
    <x v="4"/>
    <n v="2"/>
    <n v="8.68"/>
    <n v="1294134"/>
    <n v="647067"/>
  </r>
  <r>
    <s v="OCS INTERNACIONAL LIMITADA"/>
    <x v="0"/>
    <x v="2"/>
    <n v="4"/>
    <n v="2"/>
    <x v="0"/>
    <x v="0"/>
    <x v="3"/>
    <n v="4"/>
    <n v="14.26"/>
    <n v="2571475"/>
    <n v="642868.75"/>
  </r>
  <r>
    <s v="OCS INTERNACIONAL LIMITADA"/>
    <x v="0"/>
    <x v="2"/>
    <n v="4"/>
    <n v="2"/>
    <x v="0"/>
    <x v="0"/>
    <x v="2"/>
    <n v="1"/>
    <n v="2.08"/>
    <n v="599075"/>
    <n v="599075"/>
  </r>
  <r>
    <s v="OCS INTERNACIONAL LIMITADA"/>
    <x v="0"/>
    <x v="2"/>
    <n v="4"/>
    <n v="3"/>
    <x v="0"/>
    <x v="0"/>
    <x v="3"/>
    <n v="3"/>
    <n v="10"/>
    <n v="1566806"/>
    <n v="522268.66666666669"/>
  </r>
  <r>
    <s v="OCS INTERNACIONAL LIMITADA"/>
    <x v="0"/>
    <x v="2"/>
    <n v="4"/>
    <n v="1"/>
    <x v="0"/>
    <x v="0"/>
    <x v="0"/>
    <n v="28"/>
    <n v="6.83"/>
    <n v="4265781"/>
    <n v="152349.32142857142"/>
  </r>
  <r>
    <s v="OCS INTERNACIONAL LIMITADA"/>
    <x v="0"/>
    <x v="2"/>
    <n v="4"/>
    <n v="1"/>
    <x v="0"/>
    <x v="0"/>
    <x v="1"/>
    <n v="6"/>
    <n v="7.94"/>
    <n v="1995289"/>
    <n v="332548.16666666669"/>
  </r>
  <r>
    <s v="OCS INTERNACIONAL LIMITADA"/>
    <x v="0"/>
    <x v="2"/>
    <n v="4"/>
    <n v="1"/>
    <x v="0"/>
    <x v="0"/>
    <x v="2"/>
    <n v="7"/>
    <n v="15.42"/>
    <n v="3004589"/>
    <n v="429227"/>
  </r>
  <r>
    <s v="OCS INTERNACIONAL LIMITADA"/>
    <x v="0"/>
    <x v="2"/>
    <n v="4"/>
    <n v="1"/>
    <x v="0"/>
    <x v="0"/>
    <x v="3"/>
    <n v="2"/>
    <n v="8.8800000000000008"/>
    <n v="1689682"/>
    <n v="844841"/>
  </r>
  <r>
    <s v="OCS INTERNACIONAL LIMITADA"/>
    <x v="0"/>
    <x v="2"/>
    <n v="4"/>
    <n v="2"/>
    <x v="0"/>
    <x v="0"/>
    <x v="0"/>
    <n v="40"/>
    <n v="7.46"/>
    <n v="5308570"/>
    <n v="132714.25"/>
  </r>
  <r>
    <s v="OCS INTERNACIONAL LIMITADA"/>
    <x v="0"/>
    <x v="2"/>
    <n v="4"/>
    <n v="2"/>
    <x v="0"/>
    <x v="0"/>
    <x v="1"/>
    <n v="7"/>
    <n v="10.25"/>
    <n v="2148916"/>
    <n v="306988"/>
  </r>
  <r>
    <s v="OCS INTERNACIONAL LIMITADA"/>
    <x v="0"/>
    <x v="2"/>
    <n v="4"/>
    <n v="3"/>
    <x v="0"/>
    <x v="0"/>
    <x v="4"/>
    <n v="1"/>
    <n v="4.84"/>
    <n v="675392"/>
    <n v="675392"/>
  </r>
  <r>
    <s v="P Y G - S.A."/>
    <x v="0"/>
    <x v="0"/>
    <n v="2"/>
    <n v="2"/>
    <x v="1"/>
    <x v="1"/>
    <x v="0"/>
    <n v="379038"/>
    <n v="18951.900000000001"/>
    <n v="213906570"/>
    <n v="564.34069934940555"/>
  </r>
  <r>
    <s v="P Y G - S.A."/>
    <x v="0"/>
    <x v="0"/>
    <n v="2"/>
    <n v="1"/>
    <x v="1"/>
    <x v="1"/>
    <x v="0"/>
    <n v="379038"/>
    <n v="18951.900000000001"/>
    <n v="213906570"/>
    <n v="564.34069934940555"/>
  </r>
  <r>
    <s v="P Y G - S.A."/>
    <x v="0"/>
    <x v="0"/>
    <n v="2"/>
    <n v="3"/>
    <x v="1"/>
    <x v="1"/>
    <x v="0"/>
    <n v="379038"/>
    <n v="18951.900000000001"/>
    <n v="213906570"/>
    <n v="564.34069934940555"/>
  </r>
  <r>
    <s v="P Y G - S.A."/>
    <x v="0"/>
    <x v="1"/>
    <n v="3"/>
    <n v="1"/>
    <x v="1"/>
    <x v="1"/>
    <x v="0"/>
    <n v="400833"/>
    <n v="20041.650000000001"/>
    <n v="226206198"/>
    <n v="564.34025641601363"/>
  </r>
  <r>
    <s v="P Y G - S.A."/>
    <x v="0"/>
    <x v="1"/>
    <n v="3"/>
    <n v="2"/>
    <x v="1"/>
    <x v="1"/>
    <x v="0"/>
    <n v="400833"/>
    <n v="20041.650000000001"/>
    <n v="226206198"/>
    <n v="564.34025641601363"/>
  </r>
  <r>
    <s v="P Y G - S.A."/>
    <x v="0"/>
    <x v="1"/>
    <n v="3"/>
    <n v="3"/>
    <x v="1"/>
    <x v="1"/>
    <x v="0"/>
    <n v="400833"/>
    <n v="20041.650000000001"/>
    <n v="226206198"/>
    <n v="564.34025641601363"/>
  </r>
  <r>
    <s v="P Y G - S.A."/>
    <x v="0"/>
    <x v="2"/>
    <n v="4"/>
    <n v="2"/>
    <x v="1"/>
    <x v="1"/>
    <x v="0"/>
    <n v="400833"/>
    <n v="20041.650000000001"/>
    <n v="226206198"/>
    <n v="564.34025641601363"/>
  </r>
  <r>
    <s v="P Y G - S.A."/>
    <x v="0"/>
    <x v="2"/>
    <n v="4"/>
    <n v="1"/>
    <x v="1"/>
    <x v="1"/>
    <x v="0"/>
    <n v="400833"/>
    <n v="20041.650000000001"/>
    <n v="226206198"/>
    <n v="564.34025641601363"/>
  </r>
  <r>
    <s v="P Y G - S.A."/>
    <x v="0"/>
    <x v="2"/>
    <n v="4"/>
    <n v="3"/>
    <x v="1"/>
    <x v="1"/>
    <x v="0"/>
    <n v="418451"/>
    <n v="20922.55"/>
    <n v="236148390"/>
    <n v="564.33940891526129"/>
  </r>
  <r>
    <s v="PAQUETES Y CARGA EXPRESS LTDA PAQ EXPRESS LTDA"/>
    <x v="0"/>
    <x v="0"/>
    <n v="2"/>
    <n v="2"/>
    <x v="0"/>
    <x v="0"/>
    <x v="0"/>
    <n v="12"/>
    <n v="6.8"/>
    <n v="1018243"/>
    <n v="84853.583333333328"/>
  </r>
  <r>
    <s v="PAQUETES Y CARGA EXPRESS LTDA PAQ EXPRESS LTDA"/>
    <x v="0"/>
    <x v="0"/>
    <n v="2"/>
    <n v="2"/>
    <x v="0"/>
    <x v="0"/>
    <x v="1"/>
    <n v="1"/>
    <n v="1.81"/>
    <n v="148372"/>
    <n v="148372"/>
  </r>
  <r>
    <s v="PAQUETES Y CARGA EXPRESS LTDA PAQ EXPRESS LTDA"/>
    <x v="0"/>
    <x v="0"/>
    <n v="2"/>
    <n v="2"/>
    <x v="0"/>
    <x v="0"/>
    <x v="2"/>
    <n v="3"/>
    <n v="7.26"/>
    <n v="323173"/>
    <n v="107724.33333333333"/>
  </r>
  <r>
    <s v="PAQUETES Y CARGA EXPRESS LTDA PAQ EXPRESS LTDA"/>
    <x v="0"/>
    <x v="0"/>
    <n v="2"/>
    <n v="2"/>
    <x v="0"/>
    <x v="0"/>
    <x v="3"/>
    <n v="3"/>
    <n v="9.5299999999999994"/>
    <n v="272497"/>
    <n v="90832.333333333328"/>
  </r>
  <r>
    <s v="PAQUETES Y CARGA EXPRESS LTDA PAQ EXPRESS LTDA"/>
    <x v="0"/>
    <x v="0"/>
    <n v="2"/>
    <n v="2"/>
    <x v="0"/>
    <x v="0"/>
    <x v="4"/>
    <n v="1"/>
    <n v="4.99"/>
    <n v="133.16999999999999"/>
    <n v="133.16999999999999"/>
  </r>
  <r>
    <s v="PAQUETES Y CARGA EXPRESS LTDA PAQ EXPRESS LTDA"/>
    <x v="0"/>
    <x v="0"/>
    <n v="2"/>
    <n v="2"/>
    <x v="0"/>
    <x v="3"/>
    <x v="0"/>
    <n v="83"/>
    <n v="40.049999999999997"/>
    <n v="3633152"/>
    <n v="43772.915662650601"/>
  </r>
  <r>
    <s v="PAQUETES Y CARGA EXPRESS LTDA PAQ EXPRESS LTDA"/>
    <x v="0"/>
    <x v="0"/>
    <n v="2"/>
    <n v="2"/>
    <x v="0"/>
    <x v="3"/>
    <x v="1"/>
    <n v="43"/>
    <n v="69.62"/>
    <n v="1961776"/>
    <n v="45622.697674418603"/>
  </r>
  <r>
    <s v="PAQUETES Y CARGA EXPRESS LTDA PAQ EXPRESS LTDA"/>
    <x v="0"/>
    <x v="0"/>
    <n v="2"/>
    <n v="2"/>
    <x v="0"/>
    <x v="3"/>
    <x v="2"/>
    <n v="33"/>
    <n v="79.45"/>
    <n v="1885830"/>
    <n v="57146.36363636364"/>
  </r>
  <r>
    <s v="PAQUETES Y CARGA EXPRESS LTDA PAQ EXPRESS LTDA"/>
    <x v="0"/>
    <x v="0"/>
    <n v="2"/>
    <n v="2"/>
    <x v="0"/>
    <x v="3"/>
    <x v="3"/>
    <n v="38"/>
    <n v="126.59"/>
    <n v="2610974"/>
    <n v="68709.84210526316"/>
  </r>
  <r>
    <s v="PAQUETES Y CARGA EXPRESS LTDA PAQ EXPRESS LTDA"/>
    <x v="0"/>
    <x v="0"/>
    <n v="2"/>
    <n v="2"/>
    <x v="0"/>
    <x v="3"/>
    <x v="4"/>
    <n v="38"/>
    <n v="171.81"/>
    <n v="3329721"/>
    <n v="87624.236842105267"/>
  </r>
  <r>
    <s v="PAQUETES Y CARGA EXPRESS LTDA PAQ EXPRESS LTDA"/>
    <x v="0"/>
    <x v="0"/>
    <n v="2"/>
    <n v="3"/>
    <x v="0"/>
    <x v="0"/>
    <x v="0"/>
    <n v="6"/>
    <n v="3.63"/>
    <n v="124511"/>
    <n v="20751.833333333332"/>
  </r>
  <r>
    <s v="PAQUETES Y CARGA EXPRESS LTDA PAQ EXPRESS LTDA"/>
    <x v="0"/>
    <x v="0"/>
    <n v="2"/>
    <n v="3"/>
    <x v="0"/>
    <x v="0"/>
    <x v="1"/>
    <n v="9.07"/>
    <n v="6"/>
    <n v="110182"/>
    <n v="12147.960308710033"/>
  </r>
  <r>
    <s v="PAQUETES Y CARGA EXPRESS LTDA PAQ EXPRESS LTDA"/>
    <x v="0"/>
    <x v="0"/>
    <n v="2"/>
    <n v="3"/>
    <x v="0"/>
    <x v="0"/>
    <x v="2"/>
    <n v="3"/>
    <n v="7.26"/>
    <n v="115564"/>
    <n v="38521.333333333336"/>
  </r>
  <r>
    <s v="PAQUETES Y CARGA EXPRESS LTDA PAQ EXPRESS LTDA"/>
    <x v="0"/>
    <x v="0"/>
    <n v="2"/>
    <n v="3"/>
    <x v="0"/>
    <x v="0"/>
    <x v="3"/>
    <n v="3"/>
    <n v="9.5299999999999994"/>
    <n v="210568"/>
    <n v="70189.333333333328"/>
  </r>
  <r>
    <s v="PAQUETES Y CARGA EXPRESS LTDA PAQ EXPRESS LTDA"/>
    <x v="0"/>
    <x v="0"/>
    <n v="2"/>
    <n v="3"/>
    <x v="0"/>
    <x v="0"/>
    <x v="4"/>
    <n v="3"/>
    <n v="14.06"/>
    <n v="150321"/>
    <n v="50107"/>
  </r>
  <r>
    <s v="PAQUETES Y CARGA EXPRESS LTDA PAQ EXPRESS LTDA"/>
    <x v="0"/>
    <x v="0"/>
    <n v="2"/>
    <n v="1"/>
    <x v="0"/>
    <x v="0"/>
    <x v="0"/>
    <n v="11"/>
    <n v="4.99"/>
    <n v="341090"/>
    <n v="31008.18181818182"/>
  </r>
  <r>
    <s v="PAQUETES Y CARGA EXPRESS LTDA PAQ EXPRESS LTDA"/>
    <x v="0"/>
    <x v="0"/>
    <n v="2"/>
    <n v="1"/>
    <x v="0"/>
    <x v="0"/>
    <x v="1"/>
    <n v="4"/>
    <n v="5.9"/>
    <n v="518914"/>
    <n v="129728.5"/>
  </r>
  <r>
    <s v="PAQUETES Y CARGA EXPRESS LTDA PAQ EXPRESS LTDA"/>
    <x v="0"/>
    <x v="0"/>
    <n v="2"/>
    <n v="1"/>
    <x v="0"/>
    <x v="0"/>
    <x v="2"/>
    <n v="5"/>
    <n v="11.79"/>
    <n v="667795"/>
    <n v="133559"/>
  </r>
  <r>
    <s v="PAQUETES Y CARGA EXPRESS LTDA PAQ EXPRESS LTDA"/>
    <x v="0"/>
    <x v="0"/>
    <n v="2"/>
    <n v="1"/>
    <x v="0"/>
    <x v="0"/>
    <x v="3"/>
    <n v="2"/>
    <n v="6.8"/>
    <n v="416108"/>
    <n v="208054"/>
  </r>
  <r>
    <s v="PAQUETES Y CARGA EXPRESS LTDA PAQ EXPRESS LTDA"/>
    <x v="0"/>
    <x v="0"/>
    <n v="2"/>
    <n v="1"/>
    <x v="0"/>
    <x v="0"/>
    <x v="4"/>
    <n v="3"/>
    <n v="14.06"/>
    <n v="160076"/>
    <n v="53358.666666666664"/>
  </r>
  <r>
    <s v="PAQUETES Y CARGA EXPRESS LTDA PAQ EXPRESS LTDA"/>
    <x v="0"/>
    <x v="0"/>
    <n v="2"/>
    <n v="1"/>
    <x v="0"/>
    <x v="3"/>
    <x v="0"/>
    <n v="109"/>
    <n v="56.75"/>
    <n v="4157243"/>
    <n v="38139.84403669725"/>
  </r>
  <r>
    <s v="PAQUETES Y CARGA EXPRESS LTDA PAQ EXPRESS LTDA"/>
    <x v="0"/>
    <x v="0"/>
    <n v="2"/>
    <n v="1"/>
    <x v="0"/>
    <x v="3"/>
    <x v="1"/>
    <n v="43"/>
    <n v="68.05"/>
    <n v="2158722"/>
    <n v="50202.837209302328"/>
  </r>
  <r>
    <s v="PAQUETES Y CARGA EXPRESS LTDA PAQ EXPRESS LTDA"/>
    <x v="0"/>
    <x v="0"/>
    <n v="2"/>
    <n v="1"/>
    <x v="0"/>
    <x v="3"/>
    <x v="2"/>
    <n v="54"/>
    <n v="131.93"/>
    <n v="2878564"/>
    <n v="53306.740740740737"/>
  </r>
  <r>
    <s v="PAQUETES Y CARGA EXPRESS LTDA PAQ EXPRESS LTDA"/>
    <x v="0"/>
    <x v="0"/>
    <n v="2"/>
    <n v="1"/>
    <x v="0"/>
    <x v="3"/>
    <x v="3"/>
    <n v="47"/>
    <n v="160.52000000000001"/>
    <n v="3022340"/>
    <n v="64305.106382978724"/>
  </r>
  <r>
    <s v="PAQUETES Y CARGA EXPRESS LTDA PAQ EXPRESS LTDA"/>
    <x v="0"/>
    <x v="0"/>
    <n v="2"/>
    <n v="1"/>
    <x v="0"/>
    <x v="3"/>
    <x v="4"/>
    <n v="39"/>
    <n v="173.7"/>
    <n v="2642985"/>
    <n v="67768.846153846156"/>
  </r>
  <r>
    <s v="PAQUETES Y CARGA EXPRESS LTDA PAQ EXPRESS LTDA"/>
    <x v="0"/>
    <x v="1"/>
    <n v="3"/>
    <n v="1"/>
    <x v="0"/>
    <x v="0"/>
    <x v="0"/>
    <n v="8"/>
    <n v="4.9800000000000004"/>
    <n v="232007"/>
    <n v="29000.875"/>
  </r>
  <r>
    <s v="PAQUETES Y CARGA EXPRESS LTDA PAQ EXPRESS LTDA"/>
    <x v="0"/>
    <x v="1"/>
    <n v="3"/>
    <n v="1"/>
    <x v="0"/>
    <x v="0"/>
    <x v="2"/>
    <n v="1"/>
    <n v="2.72"/>
    <n v="44073"/>
    <n v="44073"/>
  </r>
  <r>
    <s v="PAQUETES Y CARGA EXPRESS LTDA PAQ EXPRESS LTDA"/>
    <x v="0"/>
    <x v="1"/>
    <n v="3"/>
    <n v="1"/>
    <x v="0"/>
    <x v="0"/>
    <x v="3"/>
    <n v="3"/>
    <n v="9.99"/>
    <n v="251955"/>
    <n v="83985"/>
  </r>
  <r>
    <s v="PAQUETES Y CARGA EXPRESS LTDA PAQ EXPRESS LTDA"/>
    <x v="0"/>
    <x v="1"/>
    <n v="3"/>
    <n v="1"/>
    <x v="0"/>
    <x v="0"/>
    <x v="4"/>
    <n v="1"/>
    <n v="4.54"/>
    <n v="62164"/>
    <n v="62164"/>
  </r>
  <r>
    <s v="PAQUETES Y CARGA EXPRESS LTDA PAQ EXPRESS LTDA"/>
    <x v="0"/>
    <x v="1"/>
    <n v="3"/>
    <n v="2"/>
    <x v="0"/>
    <x v="0"/>
    <x v="0"/>
    <n v="9"/>
    <n v="5.43"/>
    <n v="334862"/>
    <n v="37206.888888888891"/>
  </r>
  <r>
    <s v="PAQUETES Y CARGA EXPRESS LTDA PAQ EXPRESS LTDA"/>
    <x v="0"/>
    <x v="1"/>
    <n v="3"/>
    <n v="2"/>
    <x v="0"/>
    <x v="0"/>
    <x v="1"/>
    <n v="2"/>
    <n v="317"/>
    <n v="76065"/>
    <n v="38032.5"/>
  </r>
  <r>
    <s v="PAQUETES Y CARGA EXPRESS LTDA PAQ EXPRESS LTDA"/>
    <x v="0"/>
    <x v="1"/>
    <n v="3"/>
    <n v="2"/>
    <x v="0"/>
    <x v="0"/>
    <x v="2"/>
    <n v="1"/>
    <n v="2.72"/>
    <n v="113350"/>
    <n v="113350"/>
  </r>
  <r>
    <s v="PAQUETES Y CARGA EXPRESS LTDA PAQ EXPRESS LTDA"/>
    <x v="0"/>
    <x v="1"/>
    <n v="3"/>
    <n v="2"/>
    <x v="0"/>
    <x v="0"/>
    <x v="3"/>
    <n v="1"/>
    <n v="3.18"/>
    <n v="43812"/>
    <n v="43812"/>
  </r>
  <r>
    <s v="PAQUETES Y CARGA EXPRESS LTDA PAQ EXPRESS LTDA"/>
    <x v="0"/>
    <x v="1"/>
    <n v="3"/>
    <n v="2"/>
    <x v="0"/>
    <x v="0"/>
    <x v="4"/>
    <n v="1"/>
    <n v="4.54"/>
    <n v="121536"/>
    <n v="121536"/>
  </r>
  <r>
    <s v="PAQUETES Y CARGA EXPRESS LTDA PAQ EXPRESS LTDA"/>
    <x v="0"/>
    <x v="1"/>
    <n v="3"/>
    <n v="3"/>
    <x v="0"/>
    <x v="0"/>
    <x v="3"/>
    <n v="2"/>
    <n v="6.81"/>
    <n v="169272"/>
    <n v="84636"/>
  </r>
  <r>
    <s v="PAQUETES Y CARGA EXPRESS LTDA PAQ EXPRESS LTDA"/>
    <x v="0"/>
    <x v="1"/>
    <n v="3"/>
    <n v="3"/>
    <x v="0"/>
    <x v="0"/>
    <x v="4"/>
    <n v="2"/>
    <n v="9.08"/>
    <n v="169778"/>
    <n v="84889"/>
  </r>
  <r>
    <s v="PAQUETES Y CARGA EXPRESS LTDA PAQ EXPRESS LTDA"/>
    <x v="0"/>
    <x v="1"/>
    <n v="3"/>
    <n v="3"/>
    <x v="0"/>
    <x v="0"/>
    <x v="0"/>
    <n v="15"/>
    <n v="7.67"/>
    <n v="404299"/>
    <n v="26953.266666666666"/>
  </r>
  <r>
    <s v="PAQUETES Y CARGA EXPRESS LTDA PAQ EXPRESS LTDA"/>
    <x v="0"/>
    <x v="1"/>
    <n v="3"/>
    <n v="3"/>
    <x v="0"/>
    <x v="0"/>
    <x v="1"/>
    <n v="2"/>
    <n v="2.72"/>
    <n v="50556"/>
    <n v="25278"/>
  </r>
  <r>
    <s v="PAQUETES Y CARGA EXPRESS LTDA PAQ EXPRESS LTDA"/>
    <x v="0"/>
    <x v="1"/>
    <n v="3"/>
    <n v="3"/>
    <x v="0"/>
    <x v="0"/>
    <x v="2"/>
    <n v="1"/>
    <n v="2.72"/>
    <n v="191972"/>
    <n v="191972"/>
  </r>
  <r>
    <s v="PAQUETES Y CARGA EXPRESS LTDA PAQ EXPRESS LTDA"/>
    <x v="0"/>
    <x v="2"/>
    <n v="4"/>
    <n v="2"/>
    <x v="0"/>
    <x v="0"/>
    <x v="0"/>
    <n v="1"/>
    <n v="0.91"/>
    <n v="14483"/>
    <n v="14483"/>
  </r>
  <r>
    <s v="PAQUETES Y CARGA EXPRESS LTDA PAQ EXPRESS LTDA"/>
    <x v="0"/>
    <x v="2"/>
    <n v="4"/>
    <n v="2"/>
    <x v="0"/>
    <x v="0"/>
    <x v="4"/>
    <n v="5"/>
    <n v="22.23"/>
    <n v="371454"/>
    <n v="74290.8"/>
  </r>
  <r>
    <s v="PAQUETES Y CARGA EXPRESS LTDA PAQ EXPRESS LTDA"/>
    <x v="0"/>
    <x v="2"/>
    <n v="4"/>
    <n v="3"/>
    <x v="0"/>
    <x v="0"/>
    <x v="0"/>
    <n v="7"/>
    <n v="3.61"/>
    <n v="212387"/>
    <n v="30341"/>
  </r>
  <r>
    <s v="PAQUETES Y CARGA EXPRESS LTDA PAQ EXPRESS LTDA"/>
    <x v="0"/>
    <x v="2"/>
    <n v="4"/>
    <n v="3"/>
    <x v="0"/>
    <x v="0"/>
    <x v="1"/>
    <n v="1"/>
    <n v="1.81"/>
    <n v="35539"/>
    <n v="35539"/>
  </r>
  <r>
    <s v="PAQUETES Y CARGA EXPRESS LTDA PAQ EXPRESS LTDA"/>
    <x v="0"/>
    <x v="2"/>
    <n v="4"/>
    <n v="3"/>
    <x v="0"/>
    <x v="0"/>
    <x v="2"/>
    <n v="2"/>
    <n v="4.99"/>
    <n v="208697"/>
    <n v="104348.5"/>
  </r>
  <r>
    <s v="PAQUETES Y CARGA EXPRESS LTDA PAQ EXPRESS LTDA"/>
    <x v="0"/>
    <x v="2"/>
    <n v="4"/>
    <n v="3"/>
    <x v="0"/>
    <x v="0"/>
    <x v="3"/>
    <n v="2"/>
    <n v="7.26"/>
    <n v="300164"/>
    <n v="150082"/>
  </r>
  <r>
    <s v="PAQUETES Y CARGA EXPRESS LTDA PAQ EXPRESS LTDA"/>
    <x v="0"/>
    <x v="2"/>
    <n v="4"/>
    <n v="3"/>
    <x v="0"/>
    <x v="0"/>
    <x v="4"/>
    <n v="2"/>
    <n v="9.5299999999999994"/>
    <n v="230737"/>
    <n v="115368.5"/>
  </r>
  <r>
    <s v="PAQUETES Y CARGA EXPRESS LTDA PAQ EXPRESS LTDA"/>
    <x v="0"/>
    <x v="2"/>
    <n v="4"/>
    <n v="1"/>
    <x v="0"/>
    <x v="0"/>
    <x v="3"/>
    <n v="4"/>
    <n v="14.07"/>
    <n v="289518"/>
    <n v="72379.5"/>
  </r>
  <r>
    <s v="PAQUETES Y CARGA EXPRESS LTDA PAQ EXPRESS LTDA"/>
    <x v="0"/>
    <x v="2"/>
    <n v="4"/>
    <n v="1"/>
    <x v="0"/>
    <x v="0"/>
    <x v="4"/>
    <n v="2"/>
    <n v="9.07"/>
    <n v="276884"/>
    <n v="138442"/>
  </r>
  <r>
    <s v="PAQUETES Y CARGA EXPRESS LTDA PAQ EXPRESS LTDA"/>
    <x v="0"/>
    <x v="2"/>
    <n v="4"/>
    <n v="1"/>
    <x v="0"/>
    <x v="0"/>
    <x v="0"/>
    <n v="7"/>
    <n v="3.61"/>
    <n v="180856"/>
    <n v="25836.571428571428"/>
  </r>
  <r>
    <s v="PAQUETES Y CARGA EXPRESS LTDA PAQ EXPRESS LTDA"/>
    <x v="0"/>
    <x v="2"/>
    <n v="4"/>
    <n v="1"/>
    <x v="0"/>
    <x v="0"/>
    <x v="1"/>
    <n v="3"/>
    <n v="4.9800000000000004"/>
    <n v="151173"/>
    <n v="50391"/>
  </r>
  <r>
    <s v="PAQUETES Y CARGA EXPRESS LTDA PAQ EXPRESS LTDA"/>
    <x v="0"/>
    <x v="2"/>
    <n v="4"/>
    <n v="1"/>
    <x v="0"/>
    <x v="0"/>
    <x v="2"/>
    <n v="7"/>
    <n v="17.690000000000001"/>
    <n v="459109"/>
    <n v="65587"/>
  </r>
  <r>
    <s v="PASAR EXPRESS S.A."/>
    <x v="0"/>
    <x v="0"/>
    <n v="2"/>
    <n v="1"/>
    <x v="0"/>
    <x v="0"/>
    <x v="4"/>
    <n v="62"/>
    <n v="301"/>
    <n v="15387159"/>
    <n v="248179.98387096773"/>
  </r>
  <r>
    <s v="PASAR EXPRESS S.A."/>
    <x v="0"/>
    <x v="0"/>
    <n v="2"/>
    <n v="2"/>
    <x v="0"/>
    <x v="0"/>
    <x v="0"/>
    <n v="665"/>
    <n v="421"/>
    <n v="66149817"/>
    <n v="99473.409022556385"/>
  </r>
  <r>
    <s v="PASAR EXPRESS S.A."/>
    <x v="0"/>
    <x v="0"/>
    <n v="2"/>
    <n v="2"/>
    <x v="0"/>
    <x v="0"/>
    <x v="1"/>
    <n v="87"/>
    <n v="158"/>
    <n v="15564955"/>
    <n v="178907.52873563219"/>
  </r>
  <r>
    <s v="PASAR EXPRESS S.A."/>
    <x v="0"/>
    <x v="0"/>
    <n v="2"/>
    <n v="2"/>
    <x v="0"/>
    <x v="0"/>
    <x v="2"/>
    <n v="90"/>
    <n v="248"/>
    <n v="20254464"/>
    <n v="225049.60000000001"/>
  </r>
  <r>
    <s v="PASAR EXPRESS S.A."/>
    <x v="0"/>
    <x v="0"/>
    <n v="2"/>
    <n v="2"/>
    <x v="0"/>
    <x v="0"/>
    <x v="3"/>
    <n v="62"/>
    <n v="233"/>
    <n v="13458967"/>
    <n v="217080.11290322582"/>
  </r>
  <r>
    <s v="PASAR EXPRESS S.A."/>
    <x v="0"/>
    <x v="0"/>
    <n v="2"/>
    <n v="2"/>
    <x v="0"/>
    <x v="0"/>
    <x v="4"/>
    <n v="58"/>
    <n v="282"/>
    <n v="14156078"/>
    <n v="244070.31034482759"/>
  </r>
  <r>
    <s v="PASAR EXPRESS S.A."/>
    <x v="0"/>
    <x v="0"/>
    <n v="2"/>
    <n v="3"/>
    <x v="0"/>
    <x v="0"/>
    <x v="0"/>
    <n v="531"/>
    <n v="333"/>
    <n v="52078973"/>
    <n v="98077.161958568744"/>
  </r>
  <r>
    <s v="PASAR EXPRESS S.A."/>
    <x v="0"/>
    <x v="0"/>
    <n v="2"/>
    <n v="3"/>
    <x v="0"/>
    <x v="0"/>
    <x v="1"/>
    <n v="90"/>
    <n v="160"/>
    <n v="18504342"/>
    <n v="205603.8"/>
  </r>
  <r>
    <s v="PASAR EXPRESS S.A."/>
    <x v="0"/>
    <x v="0"/>
    <n v="2"/>
    <n v="3"/>
    <x v="0"/>
    <x v="0"/>
    <x v="2"/>
    <n v="61"/>
    <n v="171"/>
    <n v="13410178"/>
    <n v="219838.98360655739"/>
  </r>
  <r>
    <s v="PASAR EXPRESS S.A."/>
    <x v="0"/>
    <x v="0"/>
    <n v="2"/>
    <n v="3"/>
    <x v="0"/>
    <x v="0"/>
    <x v="3"/>
    <n v="39"/>
    <n v="146"/>
    <n v="11466763"/>
    <n v="294019.56410256412"/>
  </r>
  <r>
    <s v="PASAR EXPRESS S.A."/>
    <x v="0"/>
    <x v="0"/>
    <n v="2"/>
    <n v="3"/>
    <x v="0"/>
    <x v="0"/>
    <x v="4"/>
    <n v="40"/>
    <n v="192"/>
    <n v="11257016"/>
    <n v="281425.40000000002"/>
  </r>
  <r>
    <s v="PASAR EXPRESS S.A."/>
    <x v="0"/>
    <x v="0"/>
    <n v="2"/>
    <n v="1"/>
    <x v="0"/>
    <x v="3"/>
    <x v="0"/>
    <n v="2996"/>
    <n v="661"/>
    <n v="43142606"/>
    <n v="14400.06875834446"/>
  </r>
  <r>
    <s v="PASAR EXPRESS S.A."/>
    <x v="0"/>
    <x v="0"/>
    <n v="2"/>
    <n v="1"/>
    <x v="0"/>
    <x v="3"/>
    <x v="1"/>
    <n v="279"/>
    <n v="404"/>
    <n v="5034065"/>
    <n v="18043.243727598565"/>
  </r>
  <r>
    <s v="PASAR EXPRESS S.A."/>
    <x v="0"/>
    <x v="0"/>
    <n v="2"/>
    <n v="1"/>
    <x v="0"/>
    <x v="3"/>
    <x v="2"/>
    <n v="165"/>
    <n v="411"/>
    <n v="3086170"/>
    <n v="18704.060606060608"/>
  </r>
  <r>
    <s v="PASAR EXPRESS S.A."/>
    <x v="0"/>
    <x v="0"/>
    <n v="2"/>
    <n v="1"/>
    <x v="0"/>
    <x v="3"/>
    <x v="3"/>
    <n v="110"/>
    <n v="386"/>
    <n v="2118442"/>
    <n v="19258.563636363637"/>
  </r>
  <r>
    <s v="PASAR EXPRESS S.A."/>
    <x v="0"/>
    <x v="0"/>
    <n v="2"/>
    <n v="1"/>
    <x v="0"/>
    <x v="3"/>
    <x v="4"/>
    <n v="94"/>
    <n v="380"/>
    <n v="1962643"/>
    <n v="20879.180851063829"/>
  </r>
  <r>
    <s v="PASAR EXPRESS S.A."/>
    <x v="0"/>
    <x v="0"/>
    <n v="2"/>
    <n v="3"/>
    <x v="0"/>
    <x v="3"/>
    <x v="0"/>
    <n v="13"/>
    <n v="3"/>
    <n v="222687"/>
    <n v="17129.76923076923"/>
  </r>
  <r>
    <s v="PASAR EXPRESS S.A."/>
    <x v="0"/>
    <x v="0"/>
    <n v="2"/>
    <n v="3"/>
    <x v="0"/>
    <x v="3"/>
    <x v="1"/>
    <n v="4"/>
    <n v="5"/>
    <n v="149348"/>
    <n v="37337"/>
  </r>
  <r>
    <s v="PASAR EXPRESS S.A."/>
    <x v="0"/>
    <x v="0"/>
    <n v="2"/>
    <n v="3"/>
    <x v="0"/>
    <x v="3"/>
    <x v="2"/>
    <n v="3"/>
    <n v="8"/>
    <n v="106205"/>
    <n v="35401.666666666664"/>
  </r>
  <r>
    <s v="PASAR EXPRESS S.A."/>
    <x v="0"/>
    <x v="0"/>
    <n v="2"/>
    <n v="3"/>
    <x v="0"/>
    <x v="3"/>
    <x v="3"/>
    <n v="3"/>
    <n v="10"/>
    <n v="88724"/>
    <n v="29574.666666666668"/>
  </r>
  <r>
    <s v="PASAR EXPRESS S.A."/>
    <x v="0"/>
    <x v="0"/>
    <n v="2"/>
    <n v="3"/>
    <x v="0"/>
    <x v="3"/>
    <x v="4"/>
    <n v="2"/>
    <n v="9"/>
    <n v="99661"/>
    <n v="49830.5"/>
  </r>
  <r>
    <s v="PASAR EXPRESS S.A."/>
    <x v="0"/>
    <x v="0"/>
    <n v="2"/>
    <n v="1"/>
    <x v="0"/>
    <x v="0"/>
    <x v="0"/>
    <n v="1067"/>
    <n v="617"/>
    <n v="99154793"/>
    <n v="92928.578256794746"/>
  </r>
  <r>
    <s v="PASAR EXPRESS S.A."/>
    <x v="0"/>
    <x v="0"/>
    <n v="2"/>
    <n v="1"/>
    <x v="0"/>
    <x v="0"/>
    <x v="1"/>
    <n v="128"/>
    <n v="232"/>
    <n v="26571753"/>
    <n v="207591.8203125"/>
  </r>
  <r>
    <s v="PASAR EXPRESS S.A."/>
    <x v="0"/>
    <x v="0"/>
    <n v="2"/>
    <n v="1"/>
    <x v="0"/>
    <x v="0"/>
    <x v="2"/>
    <n v="116"/>
    <n v="322"/>
    <n v="26144105"/>
    <n v="225380.21551724139"/>
  </r>
  <r>
    <s v="PASAR EXPRESS S.A."/>
    <x v="0"/>
    <x v="0"/>
    <n v="2"/>
    <n v="1"/>
    <x v="0"/>
    <x v="0"/>
    <x v="3"/>
    <n v="86"/>
    <n v="326"/>
    <n v="23501689"/>
    <n v="273275.45348837209"/>
  </r>
  <r>
    <s v="PASAR EXPRESS S.A."/>
    <x v="0"/>
    <x v="1"/>
    <n v="3"/>
    <n v="3"/>
    <x v="0"/>
    <x v="2"/>
    <x v="3"/>
    <n v="27"/>
    <n v="105"/>
    <n v="1198814"/>
    <n v="44400.518518518518"/>
  </r>
  <r>
    <s v="PASAR EXPRESS S.A."/>
    <x v="0"/>
    <x v="1"/>
    <n v="3"/>
    <n v="3"/>
    <x v="0"/>
    <x v="2"/>
    <x v="4"/>
    <n v="18"/>
    <n v="90"/>
    <n v="754422"/>
    <n v="41912.333333333336"/>
  </r>
  <r>
    <s v="PASAR EXPRESS S.A."/>
    <x v="0"/>
    <x v="1"/>
    <n v="3"/>
    <n v="3"/>
    <x v="0"/>
    <x v="2"/>
    <x v="1"/>
    <n v="29"/>
    <n v="58"/>
    <n v="703759"/>
    <n v="24267.551724137931"/>
  </r>
  <r>
    <s v="PASAR EXPRESS S.A."/>
    <x v="0"/>
    <x v="1"/>
    <n v="3"/>
    <n v="3"/>
    <x v="0"/>
    <x v="2"/>
    <x v="0"/>
    <n v="101"/>
    <n v="109"/>
    <n v="1982462"/>
    <n v="19628.336633663366"/>
  </r>
  <r>
    <s v="PASAR EXPRESS S.A."/>
    <x v="0"/>
    <x v="1"/>
    <n v="3"/>
    <n v="2"/>
    <x v="0"/>
    <x v="2"/>
    <x v="4"/>
    <n v="30"/>
    <n v="150"/>
    <n v="579948"/>
    <n v="19331.599999999999"/>
  </r>
  <r>
    <s v="PASAR EXPRESS S.A."/>
    <x v="0"/>
    <x v="1"/>
    <n v="3"/>
    <n v="2"/>
    <x v="0"/>
    <x v="2"/>
    <x v="3"/>
    <n v="26"/>
    <n v="102"/>
    <n v="774842"/>
    <n v="29801.615384615383"/>
  </r>
  <r>
    <s v="PASAR EXPRESS S.A."/>
    <x v="0"/>
    <x v="1"/>
    <n v="3"/>
    <n v="2"/>
    <x v="0"/>
    <x v="2"/>
    <x v="2"/>
    <n v="41"/>
    <n v="123"/>
    <n v="730830"/>
    <n v="17825.121951219513"/>
  </r>
  <r>
    <s v="PASAR EXPRESS S.A."/>
    <x v="0"/>
    <x v="1"/>
    <n v="3"/>
    <n v="2"/>
    <x v="0"/>
    <x v="2"/>
    <x v="1"/>
    <n v="38"/>
    <n v="76"/>
    <n v="728966"/>
    <n v="19183.315789473683"/>
  </r>
  <r>
    <s v="PASAR EXPRESS S.A."/>
    <x v="0"/>
    <x v="1"/>
    <n v="3"/>
    <n v="2"/>
    <x v="0"/>
    <x v="2"/>
    <x v="0"/>
    <n v="134"/>
    <n v="134"/>
    <n v="1439048"/>
    <n v="10739.164179104477"/>
  </r>
  <r>
    <s v="PASAR EXPRESS S.A."/>
    <x v="0"/>
    <x v="1"/>
    <n v="3"/>
    <n v="1"/>
    <x v="0"/>
    <x v="2"/>
    <x v="4"/>
    <n v="22"/>
    <n v="110"/>
    <n v="255624"/>
    <n v="11619.272727272728"/>
  </r>
  <r>
    <s v="PASAR EXPRESS S.A."/>
    <x v="0"/>
    <x v="1"/>
    <n v="3"/>
    <n v="1"/>
    <x v="0"/>
    <x v="2"/>
    <x v="3"/>
    <n v="75"/>
    <n v="300"/>
    <n v="771070"/>
    <n v="10280.933333333332"/>
  </r>
  <r>
    <s v="PASAR EXPRESS S.A."/>
    <x v="0"/>
    <x v="1"/>
    <n v="3"/>
    <n v="1"/>
    <x v="0"/>
    <x v="2"/>
    <x v="2"/>
    <n v="26"/>
    <n v="78"/>
    <n v="277400"/>
    <n v="10669.23076923077"/>
  </r>
  <r>
    <s v="PASAR EXPRESS S.A."/>
    <x v="0"/>
    <x v="1"/>
    <n v="3"/>
    <n v="1"/>
    <x v="0"/>
    <x v="2"/>
    <x v="1"/>
    <n v="36"/>
    <n v="72"/>
    <n v="359622"/>
    <n v="9989.5"/>
  </r>
  <r>
    <s v="PASAR EXPRESS S.A."/>
    <x v="0"/>
    <x v="1"/>
    <n v="3"/>
    <n v="1"/>
    <x v="0"/>
    <x v="2"/>
    <x v="0"/>
    <n v="130"/>
    <n v="129"/>
    <n v="1029495"/>
    <n v="7919.1923076923076"/>
  </r>
  <r>
    <s v="PASAR EXPRESS S.A."/>
    <x v="0"/>
    <x v="1"/>
    <n v="3"/>
    <n v="3"/>
    <x v="0"/>
    <x v="0"/>
    <x v="4"/>
    <n v="36"/>
    <n v="36"/>
    <n v="12191240"/>
    <n v="338645.55555555556"/>
  </r>
  <r>
    <s v="PASAR EXPRESS S.A."/>
    <x v="0"/>
    <x v="1"/>
    <n v="3"/>
    <n v="3"/>
    <x v="0"/>
    <x v="0"/>
    <x v="3"/>
    <n v="43"/>
    <n v="43"/>
    <n v="12022606"/>
    <n v="279595.48837209301"/>
  </r>
  <r>
    <s v="PASAR EXPRESS S.A."/>
    <x v="0"/>
    <x v="1"/>
    <n v="3"/>
    <n v="3"/>
    <x v="0"/>
    <x v="0"/>
    <x v="2"/>
    <n v="49"/>
    <n v="49"/>
    <n v="12381215"/>
    <n v="252677.85714285713"/>
  </r>
  <r>
    <s v="PASAR EXPRESS S.A."/>
    <x v="0"/>
    <x v="1"/>
    <n v="3"/>
    <n v="3"/>
    <x v="0"/>
    <x v="0"/>
    <x v="1"/>
    <n v="78"/>
    <n v="78"/>
    <n v="14852078"/>
    <n v="190411.25641025641"/>
  </r>
  <r>
    <s v="PASAR EXPRESS S.A."/>
    <x v="0"/>
    <x v="1"/>
    <n v="3"/>
    <n v="3"/>
    <x v="0"/>
    <x v="0"/>
    <x v="0"/>
    <n v="532"/>
    <n v="532"/>
    <n v="53474878"/>
    <n v="100516.68796992481"/>
  </r>
  <r>
    <s v="PASAR EXPRESS S.A."/>
    <x v="0"/>
    <x v="1"/>
    <n v="3"/>
    <n v="2"/>
    <x v="0"/>
    <x v="0"/>
    <x v="4"/>
    <n v="34"/>
    <n v="163"/>
    <n v="10955169"/>
    <n v="322210.85294117645"/>
  </r>
  <r>
    <s v="PASAR EXPRESS S.A."/>
    <x v="0"/>
    <x v="1"/>
    <n v="3"/>
    <n v="2"/>
    <x v="0"/>
    <x v="0"/>
    <x v="3"/>
    <n v="36"/>
    <n v="133"/>
    <n v="9957709"/>
    <n v="276603.02777777775"/>
  </r>
  <r>
    <s v="PASAR EXPRESS S.A."/>
    <x v="0"/>
    <x v="1"/>
    <n v="3"/>
    <n v="2"/>
    <x v="0"/>
    <x v="0"/>
    <x v="2"/>
    <n v="59"/>
    <n v="167"/>
    <n v="14069981"/>
    <n v="238474.25423728814"/>
  </r>
  <r>
    <s v="PASAR EXPRESS S.A."/>
    <x v="0"/>
    <x v="1"/>
    <n v="3"/>
    <n v="2"/>
    <x v="0"/>
    <x v="0"/>
    <x v="1"/>
    <n v="90"/>
    <n v="162"/>
    <n v="19290754"/>
    <n v="214341.7111111111"/>
  </r>
  <r>
    <s v="PASAR EXPRESS S.A."/>
    <x v="0"/>
    <x v="1"/>
    <n v="3"/>
    <n v="2"/>
    <x v="0"/>
    <x v="0"/>
    <x v="0"/>
    <n v="637"/>
    <n v="345"/>
    <n v="60161060"/>
    <n v="94444.364207221355"/>
  </r>
  <r>
    <s v="PASAR EXPRESS S.A."/>
    <x v="0"/>
    <x v="1"/>
    <n v="3"/>
    <n v="1"/>
    <x v="0"/>
    <x v="0"/>
    <x v="4"/>
    <n v="34"/>
    <n v="160"/>
    <n v="11328089"/>
    <n v="333179.0882352941"/>
  </r>
  <r>
    <s v="PASAR EXPRESS S.A."/>
    <x v="0"/>
    <x v="1"/>
    <n v="3"/>
    <n v="1"/>
    <x v="0"/>
    <x v="0"/>
    <x v="3"/>
    <n v="43"/>
    <n v="163"/>
    <n v="12189049"/>
    <n v="283466.25581395347"/>
  </r>
  <r>
    <s v="PASAR EXPRESS S.A."/>
    <x v="0"/>
    <x v="1"/>
    <n v="3"/>
    <n v="1"/>
    <x v="0"/>
    <x v="0"/>
    <x v="2"/>
    <n v="60"/>
    <n v="163"/>
    <n v="14030152"/>
    <n v="233835.86666666667"/>
  </r>
  <r>
    <s v="PASAR EXPRESS S.A."/>
    <x v="0"/>
    <x v="1"/>
    <n v="3"/>
    <n v="1"/>
    <x v="0"/>
    <x v="0"/>
    <x v="1"/>
    <n v="62"/>
    <n v="104"/>
    <n v="13799970"/>
    <n v="222580.16129032258"/>
  </r>
  <r>
    <s v="PASAR EXPRESS S.A."/>
    <x v="0"/>
    <x v="1"/>
    <n v="3"/>
    <n v="1"/>
    <x v="0"/>
    <x v="0"/>
    <x v="0"/>
    <n v="453"/>
    <n v="273"/>
    <n v="51825904"/>
    <n v="114405.96909492274"/>
  </r>
  <r>
    <s v="PASAR EXPRESS S.A."/>
    <x v="0"/>
    <x v="1"/>
    <n v="3"/>
    <n v="3"/>
    <x v="0"/>
    <x v="2"/>
    <x v="2"/>
    <n v="31"/>
    <n v="93"/>
    <n v="990950"/>
    <n v="31966.129032258064"/>
  </r>
  <r>
    <s v="PASAR EXPRESS S.A."/>
    <x v="0"/>
    <x v="2"/>
    <n v="4"/>
    <n v="3"/>
    <x v="0"/>
    <x v="2"/>
    <x v="4"/>
    <n v="143"/>
    <n v="715"/>
    <n v="1550292"/>
    <n v="10841.202797202797"/>
  </r>
  <r>
    <s v="PASAR EXPRESS S.A."/>
    <x v="0"/>
    <x v="2"/>
    <n v="4"/>
    <n v="3"/>
    <x v="0"/>
    <x v="2"/>
    <x v="3"/>
    <n v="23"/>
    <n v="92"/>
    <n v="311291"/>
    <n v="13534.391304347826"/>
  </r>
  <r>
    <s v="PASAR EXPRESS S.A."/>
    <x v="0"/>
    <x v="2"/>
    <n v="4"/>
    <n v="3"/>
    <x v="0"/>
    <x v="2"/>
    <x v="2"/>
    <n v="21"/>
    <n v="63"/>
    <n v="201314"/>
    <n v="9586.3809523809523"/>
  </r>
  <r>
    <s v="PASAR EXPRESS S.A."/>
    <x v="0"/>
    <x v="2"/>
    <n v="4"/>
    <n v="3"/>
    <x v="0"/>
    <x v="2"/>
    <x v="1"/>
    <n v="43"/>
    <n v="86"/>
    <n v="439910"/>
    <n v="10230.465116279071"/>
  </r>
  <r>
    <s v="PASAR EXPRESS S.A."/>
    <x v="0"/>
    <x v="2"/>
    <n v="4"/>
    <n v="3"/>
    <x v="0"/>
    <x v="2"/>
    <x v="0"/>
    <n v="410"/>
    <n v="409"/>
    <n v="2969437"/>
    <n v="7242.5292682926829"/>
  </r>
  <r>
    <s v="PASAR EXPRESS S.A."/>
    <x v="0"/>
    <x v="2"/>
    <n v="4"/>
    <n v="2"/>
    <x v="0"/>
    <x v="2"/>
    <x v="4"/>
    <n v="207"/>
    <n v="1035"/>
    <n v="2196418"/>
    <n v="10610.714975845411"/>
  </r>
  <r>
    <s v="PASAR EXPRESS S.A."/>
    <x v="0"/>
    <x v="2"/>
    <n v="4"/>
    <n v="2"/>
    <x v="0"/>
    <x v="2"/>
    <x v="3"/>
    <n v="43"/>
    <n v="172"/>
    <n v="532780"/>
    <n v="12390.232558139534"/>
  </r>
  <r>
    <s v="PASAR EXPRESS S.A."/>
    <x v="0"/>
    <x v="2"/>
    <n v="4"/>
    <n v="2"/>
    <x v="0"/>
    <x v="2"/>
    <x v="2"/>
    <n v="27"/>
    <n v="81"/>
    <n v="304959"/>
    <n v="11294.777777777777"/>
  </r>
  <r>
    <s v="PASAR EXPRESS S.A."/>
    <x v="0"/>
    <x v="2"/>
    <n v="4"/>
    <n v="2"/>
    <x v="0"/>
    <x v="2"/>
    <x v="1"/>
    <n v="39"/>
    <n v="78"/>
    <n v="386462"/>
    <n v="9909.2820512820508"/>
  </r>
  <r>
    <s v="PASAR EXPRESS S.A."/>
    <x v="0"/>
    <x v="2"/>
    <n v="4"/>
    <n v="2"/>
    <x v="0"/>
    <x v="2"/>
    <x v="0"/>
    <n v="461"/>
    <n v="461"/>
    <n v="3526855"/>
    <n v="7650.4446854663775"/>
  </r>
  <r>
    <s v="PASAR EXPRESS S.A."/>
    <x v="0"/>
    <x v="2"/>
    <n v="4"/>
    <n v="1"/>
    <x v="0"/>
    <x v="2"/>
    <x v="4"/>
    <n v="95"/>
    <n v="475"/>
    <n v="1115488"/>
    <n v="11741.978947368421"/>
  </r>
  <r>
    <s v="PASAR EXPRESS S.A."/>
    <x v="0"/>
    <x v="2"/>
    <n v="4"/>
    <n v="1"/>
    <x v="0"/>
    <x v="2"/>
    <x v="3"/>
    <n v="25"/>
    <n v="100"/>
    <n v="317162"/>
    <n v="12686.48"/>
  </r>
  <r>
    <s v="PASAR EXPRESS S.A."/>
    <x v="0"/>
    <x v="2"/>
    <n v="4"/>
    <n v="1"/>
    <x v="0"/>
    <x v="2"/>
    <x v="2"/>
    <n v="41"/>
    <n v="123"/>
    <n v="460480"/>
    <n v="11231.219512195123"/>
  </r>
  <r>
    <s v="PASAR EXPRESS S.A."/>
    <x v="0"/>
    <x v="2"/>
    <n v="4"/>
    <n v="1"/>
    <x v="0"/>
    <x v="2"/>
    <x v="1"/>
    <n v="35"/>
    <n v="70"/>
    <n v="36024"/>
    <n v="1029.2571428571428"/>
  </r>
  <r>
    <s v="PASAR EXPRESS S.A."/>
    <x v="0"/>
    <x v="2"/>
    <n v="4"/>
    <n v="1"/>
    <x v="0"/>
    <x v="2"/>
    <x v="0"/>
    <n v="707"/>
    <n v="707"/>
    <n v="6097031"/>
    <n v="8623.8062234794907"/>
  </r>
  <r>
    <s v="PASAR EXPRESS S.A."/>
    <x v="0"/>
    <x v="2"/>
    <n v="4"/>
    <n v="3"/>
    <x v="0"/>
    <x v="0"/>
    <x v="4"/>
    <n v="40"/>
    <n v="193"/>
    <n v="10503958"/>
    <n v="262598.95"/>
  </r>
  <r>
    <s v="PASAR EXPRESS S.A."/>
    <x v="0"/>
    <x v="2"/>
    <n v="4"/>
    <n v="3"/>
    <x v="0"/>
    <x v="0"/>
    <x v="3"/>
    <n v="52"/>
    <n v="196"/>
    <n v="13676513"/>
    <n v="263009.86538461538"/>
  </r>
  <r>
    <s v="PASAR EXPRESS S.A."/>
    <x v="0"/>
    <x v="2"/>
    <n v="4"/>
    <n v="3"/>
    <x v="0"/>
    <x v="0"/>
    <x v="2"/>
    <n v="56"/>
    <n v="156"/>
    <n v="13787141"/>
    <n v="246198.94642857142"/>
  </r>
  <r>
    <s v="PASAR EXPRESS S.A."/>
    <x v="0"/>
    <x v="2"/>
    <n v="4"/>
    <n v="3"/>
    <x v="0"/>
    <x v="0"/>
    <x v="1"/>
    <n v="142"/>
    <n v="240"/>
    <n v="26547655"/>
    <n v="186955.31690140846"/>
  </r>
  <r>
    <s v="PASAR EXPRESS S.A."/>
    <x v="0"/>
    <x v="2"/>
    <n v="4"/>
    <n v="3"/>
    <x v="0"/>
    <x v="0"/>
    <x v="0"/>
    <n v="738"/>
    <n v="424"/>
    <n v="80260028"/>
    <n v="108753.42547425475"/>
  </r>
  <r>
    <s v="PASAR EXPRESS S.A."/>
    <x v="0"/>
    <x v="2"/>
    <n v="4"/>
    <n v="2"/>
    <x v="0"/>
    <x v="0"/>
    <x v="4"/>
    <n v="38"/>
    <n v="182"/>
    <n v="10536588"/>
    <n v="277278.63157894736"/>
  </r>
  <r>
    <s v="PASAR EXPRESS S.A."/>
    <x v="0"/>
    <x v="2"/>
    <n v="4"/>
    <n v="2"/>
    <x v="0"/>
    <x v="0"/>
    <x v="3"/>
    <n v="42"/>
    <n v="158"/>
    <n v="12529995"/>
    <n v="298333.21428571426"/>
  </r>
  <r>
    <s v="PASAR EXPRESS S.A."/>
    <x v="0"/>
    <x v="2"/>
    <n v="4"/>
    <n v="2"/>
    <x v="0"/>
    <x v="0"/>
    <x v="2"/>
    <n v="48"/>
    <n v="130"/>
    <n v="10731575"/>
    <n v="223574.47916666666"/>
  </r>
  <r>
    <s v="PASAR EXPRESS S.A."/>
    <x v="0"/>
    <x v="2"/>
    <n v="4"/>
    <n v="2"/>
    <x v="0"/>
    <x v="0"/>
    <x v="1"/>
    <n v="89"/>
    <n v="157"/>
    <n v="17676701"/>
    <n v="198614.61797752808"/>
  </r>
  <r>
    <s v="PASAR EXPRESS S.A."/>
    <x v="0"/>
    <x v="2"/>
    <n v="4"/>
    <n v="2"/>
    <x v="0"/>
    <x v="0"/>
    <x v="0"/>
    <n v="499"/>
    <n v="290"/>
    <n v="53427946"/>
    <n v="107070.03206412826"/>
  </r>
  <r>
    <s v="PASAR EXPRESS S.A."/>
    <x v="0"/>
    <x v="2"/>
    <n v="4"/>
    <n v="1"/>
    <x v="0"/>
    <x v="0"/>
    <x v="4"/>
    <n v="37"/>
    <n v="179"/>
    <n v="9975023"/>
    <n v="269595.21621621621"/>
  </r>
  <r>
    <s v="PASAR EXPRESS S.A."/>
    <x v="0"/>
    <x v="2"/>
    <n v="4"/>
    <n v="1"/>
    <x v="0"/>
    <x v="0"/>
    <x v="3"/>
    <n v="42"/>
    <n v="164"/>
    <n v="10330571"/>
    <n v="245965.97619047618"/>
  </r>
  <r>
    <s v="PASAR EXPRESS S.A."/>
    <x v="0"/>
    <x v="2"/>
    <n v="4"/>
    <n v="1"/>
    <x v="0"/>
    <x v="0"/>
    <x v="2"/>
    <n v="65"/>
    <n v="177"/>
    <n v="14413519"/>
    <n v="221746.44615384616"/>
  </r>
  <r>
    <s v="PASAR EXPRESS S.A."/>
    <x v="0"/>
    <x v="2"/>
    <n v="4"/>
    <n v="1"/>
    <x v="0"/>
    <x v="0"/>
    <x v="0"/>
    <n v="620"/>
    <n v="345"/>
    <n v="57485656"/>
    <n v="92718.8"/>
  </r>
  <r>
    <s v="PASAR EXPRESS S.A."/>
    <x v="0"/>
    <x v="2"/>
    <n v="4"/>
    <n v="1"/>
    <x v="0"/>
    <x v="0"/>
    <x v="1"/>
    <n v="94"/>
    <n v="164"/>
    <n v="18582078"/>
    <n v="197681.68085106384"/>
  </r>
  <r>
    <s v="PLANET EXPRESS LTDA"/>
    <x v="0"/>
    <x v="0"/>
    <n v="2"/>
    <n v="3"/>
    <x v="0"/>
    <x v="2"/>
    <x v="4"/>
    <n v="4"/>
    <n v="18"/>
    <n v="235623"/>
    <n v="58905.75"/>
  </r>
  <r>
    <s v="PLANET EXPRESS LTDA"/>
    <x v="0"/>
    <x v="0"/>
    <n v="2"/>
    <n v="3"/>
    <x v="0"/>
    <x v="2"/>
    <x v="3"/>
    <n v="1"/>
    <n v="4"/>
    <n v="47261"/>
    <n v="47261"/>
  </r>
  <r>
    <s v="PLANET EXPRESS LTDA"/>
    <x v="0"/>
    <x v="0"/>
    <n v="2"/>
    <n v="1"/>
    <x v="0"/>
    <x v="1"/>
    <x v="1"/>
    <n v="175"/>
    <n v="149"/>
    <n v="3025043"/>
    <n v="17285.96"/>
  </r>
  <r>
    <s v="PLANET EXPRESS LTDA"/>
    <x v="0"/>
    <x v="0"/>
    <n v="2"/>
    <n v="1"/>
    <x v="0"/>
    <x v="1"/>
    <x v="2"/>
    <n v="176"/>
    <n v="234"/>
    <n v="2936124"/>
    <n v="16682.522727272728"/>
  </r>
  <r>
    <s v="PLANET EXPRESS LTDA"/>
    <x v="0"/>
    <x v="0"/>
    <n v="2"/>
    <n v="1"/>
    <x v="0"/>
    <x v="1"/>
    <x v="3"/>
    <n v="204"/>
    <n v="296"/>
    <n v="3119968"/>
    <n v="15293.960784313726"/>
  </r>
  <r>
    <s v="PLANET EXPRESS LTDA"/>
    <x v="0"/>
    <x v="0"/>
    <n v="2"/>
    <n v="1"/>
    <x v="0"/>
    <x v="1"/>
    <x v="4"/>
    <n v="190"/>
    <n v="425"/>
    <n v="4157294"/>
    <n v="21880.494736842105"/>
  </r>
  <r>
    <s v="PLANET EXPRESS LTDA"/>
    <x v="0"/>
    <x v="0"/>
    <n v="2"/>
    <n v="1"/>
    <x v="0"/>
    <x v="2"/>
    <x v="0"/>
    <n v="7"/>
    <n v="3"/>
    <n v="276048"/>
    <n v="39435.428571428572"/>
  </r>
  <r>
    <s v="PLANET EXPRESS LTDA"/>
    <x v="0"/>
    <x v="0"/>
    <n v="2"/>
    <n v="1"/>
    <x v="0"/>
    <x v="2"/>
    <x v="1"/>
    <n v="8"/>
    <n v="6"/>
    <n v="203305"/>
    <n v="25413.125"/>
  </r>
  <r>
    <s v="PLANET EXPRESS LTDA"/>
    <x v="0"/>
    <x v="0"/>
    <n v="2"/>
    <n v="1"/>
    <x v="0"/>
    <x v="2"/>
    <x v="2"/>
    <n v="7"/>
    <n v="15"/>
    <n v="463112"/>
    <n v="66158.857142857145"/>
  </r>
  <r>
    <s v="PLANET EXPRESS LTDA"/>
    <x v="0"/>
    <x v="0"/>
    <n v="2"/>
    <n v="1"/>
    <x v="0"/>
    <x v="2"/>
    <x v="3"/>
    <n v="3"/>
    <n v="10"/>
    <n v="162319"/>
    <n v="54106.333333333336"/>
  </r>
  <r>
    <s v="PLANET EXPRESS LTDA"/>
    <x v="0"/>
    <x v="0"/>
    <n v="2"/>
    <n v="1"/>
    <x v="0"/>
    <x v="2"/>
    <x v="4"/>
    <n v="8"/>
    <n v="38"/>
    <n v="490017"/>
    <n v="61252.125"/>
  </r>
  <r>
    <s v="PLANET EXPRESS LTDA"/>
    <x v="0"/>
    <x v="0"/>
    <n v="2"/>
    <n v="2"/>
    <x v="0"/>
    <x v="1"/>
    <x v="0"/>
    <n v="168"/>
    <n v="65"/>
    <n v="3194042"/>
    <n v="19012.154761904763"/>
  </r>
  <r>
    <s v="PLANET EXPRESS LTDA"/>
    <x v="0"/>
    <x v="0"/>
    <n v="2"/>
    <n v="2"/>
    <x v="0"/>
    <x v="1"/>
    <x v="1"/>
    <n v="170"/>
    <n v="144"/>
    <n v="2574584"/>
    <n v="15144.611764705882"/>
  </r>
  <r>
    <s v="PLANET EXPRESS LTDA"/>
    <x v="0"/>
    <x v="0"/>
    <n v="2"/>
    <n v="2"/>
    <x v="0"/>
    <x v="1"/>
    <x v="2"/>
    <n v="160"/>
    <n v="206"/>
    <n v="2818430"/>
    <n v="17615.1875"/>
  </r>
  <r>
    <s v="PLANET EXPRESS LTDA"/>
    <x v="0"/>
    <x v="0"/>
    <n v="2"/>
    <n v="2"/>
    <x v="0"/>
    <x v="1"/>
    <x v="3"/>
    <n v="222"/>
    <n v="318"/>
    <n v="3297817"/>
    <n v="14855.031531531531"/>
  </r>
  <r>
    <s v="PLANET EXPRESS LTDA"/>
    <x v="0"/>
    <x v="0"/>
    <n v="2"/>
    <n v="2"/>
    <x v="0"/>
    <x v="1"/>
    <x v="4"/>
    <n v="151"/>
    <n v="294"/>
    <n v="2695251"/>
    <n v="17849.344370860927"/>
  </r>
  <r>
    <s v="PLANET EXPRESS LTDA"/>
    <x v="0"/>
    <x v="0"/>
    <n v="2"/>
    <n v="2"/>
    <x v="0"/>
    <x v="2"/>
    <x v="0"/>
    <n v="3"/>
    <n v="2"/>
    <n v="120358"/>
    <n v="40119.333333333336"/>
  </r>
  <r>
    <s v="PLANET EXPRESS LTDA"/>
    <x v="0"/>
    <x v="0"/>
    <n v="2"/>
    <n v="2"/>
    <x v="0"/>
    <x v="2"/>
    <x v="1"/>
    <n v="4"/>
    <n v="3"/>
    <n v="131991"/>
    <n v="32997.75"/>
  </r>
  <r>
    <s v="PLANET EXPRESS LTDA"/>
    <x v="0"/>
    <x v="0"/>
    <n v="2"/>
    <n v="2"/>
    <x v="0"/>
    <x v="2"/>
    <x v="2"/>
    <n v="8"/>
    <n v="13"/>
    <n v="316929"/>
    <n v="39616.125"/>
  </r>
  <r>
    <s v="PLANET EXPRESS LTDA"/>
    <x v="0"/>
    <x v="0"/>
    <n v="2"/>
    <n v="2"/>
    <x v="0"/>
    <x v="2"/>
    <x v="3"/>
    <n v="5"/>
    <n v="10"/>
    <n v="164430"/>
    <n v="32886"/>
  </r>
  <r>
    <s v="PLANET EXPRESS LTDA"/>
    <x v="0"/>
    <x v="0"/>
    <n v="2"/>
    <n v="2"/>
    <x v="0"/>
    <x v="2"/>
    <x v="4"/>
    <n v="3"/>
    <n v="14"/>
    <n v="194787"/>
    <n v="64929"/>
  </r>
  <r>
    <s v="PLANET EXPRESS LTDA"/>
    <x v="0"/>
    <x v="0"/>
    <n v="2"/>
    <n v="3"/>
    <x v="0"/>
    <x v="1"/>
    <x v="0"/>
    <n v="137"/>
    <n v="56"/>
    <n v="2958990"/>
    <n v="21598.467153284673"/>
  </r>
  <r>
    <s v="PLANET EXPRESS LTDA"/>
    <x v="0"/>
    <x v="0"/>
    <n v="2"/>
    <n v="3"/>
    <x v="0"/>
    <x v="1"/>
    <x v="1"/>
    <n v="135"/>
    <n v="114"/>
    <n v="2350958"/>
    <n v="17414.503703703704"/>
  </r>
  <r>
    <s v="PLANET EXPRESS LTDA"/>
    <x v="0"/>
    <x v="0"/>
    <n v="2"/>
    <n v="3"/>
    <x v="0"/>
    <x v="1"/>
    <x v="2"/>
    <n v="182"/>
    <n v="216"/>
    <n v="3078222"/>
    <n v="16913.307692307691"/>
  </r>
  <r>
    <s v="PLANET EXPRESS LTDA"/>
    <x v="0"/>
    <x v="0"/>
    <n v="2"/>
    <n v="3"/>
    <x v="0"/>
    <x v="1"/>
    <x v="3"/>
    <n v="152"/>
    <n v="253"/>
    <n v="3013969"/>
    <n v="19828.74342105263"/>
  </r>
  <r>
    <s v="PLANET EXPRESS LTDA"/>
    <x v="0"/>
    <x v="0"/>
    <n v="2"/>
    <n v="3"/>
    <x v="0"/>
    <x v="1"/>
    <x v="4"/>
    <n v="191"/>
    <n v="379"/>
    <n v="3798838"/>
    <n v="19889.204188481675"/>
  </r>
  <r>
    <s v="PLANET EXPRESS LTDA"/>
    <x v="0"/>
    <x v="0"/>
    <n v="2"/>
    <n v="3"/>
    <x v="0"/>
    <x v="2"/>
    <x v="0"/>
    <n v="9"/>
    <n v="4"/>
    <n v="354414"/>
    <n v="39379.333333333336"/>
  </r>
  <r>
    <s v="PLANET EXPRESS LTDA"/>
    <x v="0"/>
    <x v="0"/>
    <n v="2"/>
    <n v="3"/>
    <x v="0"/>
    <x v="2"/>
    <x v="1"/>
    <n v="3"/>
    <n v="1"/>
    <n v="75896"/>
    <n v="25298.666666666668"/>
  </r>
  <r>
    <s v="PLANET EXPRESS LTDA"/>
    <x v="0"/>
    <x v="0"/>
    <n v="2"/>
    <n v="3"/>
    <x v="0"/>
    <x v="2"/>
    <x v="2"/>
    <n v="6"/>
    <n v="11"/>
    <n v="278291"/>
    <n v="46381.833333333336"/>
  </r>
  <r>
    <s v="PLANET EXPRESS LTDA"/>
    <x v="0"/>
    <x v="0"/>
    <n v="2"/>
    <n v="1"/>
    <x v="0"/>
    <x v="1"/>
    <x v="0"/>
    <n v="158"/>
    <n v="72"/>
    <n v="3066705"/>
    <n v="19409.525316455696"/>
  </r>
  <r>
    <s v="PLANET EXPRESS LTDA"/>
    <x v="0"/>
    <x v="1"/>
    <n v="3"/>
    <n v="1"/>
    <x v="0"/>
    <x v="1"/>
    <x v="0"/>
    <n v="159"/>
    <n v="60"/>
    <n v="2607655"/>
    <n v="16400.345911949684"/>
  </r>
  <r>
    <s v="PLANET EXPRESS LTDA"/>
    <x v="0"/>
    <x v="1"/>
    <n v="3"/>
    <n v="1"/>
    <x v="0"/>
    <x v="1"/>
    <x v="1"/>
    <n v="129"/>
    <n v="128"/>
    <n v="2918645"/>
    <n v="22625.155038759691"/>
  </r>
  <r>
    <s v="PLANET EXPRESS LTDA"/>
    <x v="0"/>
    <x v="1"/>
    <n v="3"/>
    <n v="1"/>
    <x v="0"/>
    <x v="1"/>
    <x v="2"/>
    <n v="164"/>
    <n v="223"/>
    <n v="3061751"/>
    <n v="18669.213414634145"/>
  </r>
  <r>
    <s v="PLANET EXPRESS LTDA"/>
    <x v="0"/>
    <x v="1"/>
    <n v="3"/>
    <n v="1"/>
    <x v="0"/>
    <x v="1"/>
    <x v="3"/>
    <n v="147"/>
    <n v="246"/>
    <n v="3051898"/>
    <n v="20761.210884353743"/>
  </r>
  <r>
    <s v="PLANET EXPRESS LTDA"/>
    <x v="0"/>
    <x v="1"/>
    <n v="3"/>
    <n v="1"/>
    <x v="0"/>
    <x v="1"/>
    <x v="4"/>
    <n v="153"/>
    <n v="420"/>
    <n v="4045964"/>
    <n v="26444.209150326798"/>
  </r>
  <r>
    <s v="PLANET EXPRESS LTDA"/>
    <x v="0"/>
    <x v="1"/>
    <n v="3"/>
    <n v="1"/>
    <x v="0"/>
    <x v="2"/>
    <x v="0"/>
    <n v="4"/>
    <n v="2"/>
    <n v="213598"/>
    <n v="53399.5"/>
  </r>
  <r>
    <s v="PLANET EXPRESS LTDA"/>
    <x v="0"/>
    <x v="1"/>
    <n v="3"/>
    <n v="1"/>
    <x v="0"/>
    <x v="2"/>
    <x v="1"/>
    <n v="3"/>
    <n v="4"/>
    <n v="121884"/>
    <n v="40628"/>
  </r>
  <r>
    <s v="PLANET EXPRESS LTDA"/>
    <x v="0"/>
    <x v="1"/>
    <n v="3"/>
    <n v="1"/>
    <x v="0"/>
    <x v="2"/>
    <x v="2"/>
    <n v="4"/>
    <n v="10"/>
    <n v="278138"/>
    <n v="69534.5"/>
  </r>
  <r>
    <s v="PLANET EXPRESS LTDA"/>
    <x v="0"/>
    <x v="1"/>
    <n v="3"/>
    <n v="1"/>
    <x v="0"/>
    <x v="2"/>
    <x v="3"/>
    <n v="11"/>
    <n v="21"/>
    <n v="356762"/>
    <n v="32432.909090909092"/>
  </r>
  <r>
    <s v="PLANET EXPRESS LTDA"/>
    <x v="0"/>
    <x v="1"/>
    <n v="3"/>
    <n v="1"/>
    <x v="0"/>
    <x v="2"/>
    <x v="4"/>
    <n v="16"/>
    <n v="44"/>
    <n v="678464"/>
    <n v="42404"/>
  </r>
  <r>
    <s v="PLANET EXPRESS LTDA"/>
    <x v="0"/>
    <x v="1"/>
    <n v="3"/>
    <n v="2"/>
    <x v="0"/>
    <x v="1"/>
    <x v="0"/>
    <n v="188"/>
    <n v="82"/>
    <n v="4080230"/>
    <n v="21703.351063829788"/>
  </r>
  <r>
    <s v="PLANET EXPRESS LTDA"/>
    <x v="0"/>
    <x v="1"/>
    <n v="3"/>
    <n v="2"/>
    <x v="0"/>
    <x v="1"/>
    <x v="1"/>
    <n v="163"/>
    <n v="145"/>
    <n v="2527678"/>
    <n v="15507.226993865032"/>
  </r>
  <r>
    <s v="PLANET EXPRESS LTDA"/>
    <x v="0"/>
    <x v="1"/>
    <n v="3"/>
    <n v="2"/>
    <x v="0"/>
    <x v="1"/>
    <x v="2"/>
    <n v="189"/>
    <n v="251"/>
    <n v="3086752"/>
    <n v="16332.021164021164"/>
  </r>
  <r>
    <s v="PLANET EXPRESS LTDA"/>
    <x v="0"/>
    <x v="1"/>
    <n v="3"/>
    <n v="2"/>
    <x v="0"/>
    <x v="1"/>
    <x v="3"/>
    <n v="149"/>
    <n v="315"/>
    <n v="3855970"/>
    <n v="25878.993288590606"/>
  </r>
  <r>
    <s v="PLANET EXPRESS LTDA"/>
    <x v="0"/>
    <x v="1"/>
    <n v="3"/>
    <n v="2"/>
    <x v="0"/>
    <x v="1"/>
    <x v="4"/>
    <n v="141"/>
    <n v="362"/>
    <n v="3862005"/>
    <n v="27390.106382978724"/>
  </r>
  <r>
    <s v="PLANET EXPRESS LTDA"/>
    <x v="0"/>
    <x v="1"/>
    <n v="3"/>
    <n v="2"/>
    <x v="0"/>
    <x v="2"/>
    <x v="0"/>
    <n v="3"/>
    <n v="2"/>
    <n v="178958"/>
    <n v="59652.666666666664"/>
  </r>
  <r>
    <s v="PLANET EXPRESS LTDA"/>
    <x v="0"/>
    <x v="1"/>
    <n v="3"/>
    <n v="2"/>
    <x v="0"/>
    <x v="2"/>
    <x v="1"/>
    <n v="3"/>
    <n v="2"/>
    <n v="74501"/>
    <n v="24833.666666666668"/>
  </r>
  <r>
    <s v="PLANET EXPRESS LTDA"/>
    <x v="0"/>
    <x v="1"/>
    <n v="3"/>
    <n v="2"/>
    <x v="0"/>
    <x v="2"/>
    <x v="2"/>
    <n v="6"/>
    <n v="13"/>
    <n v="301354"/>
    <n v="50225.666666666664"/>
  </r>
  <r>
    <s v="PLANET EXPRESS LTDA"/>
    <x v="0"/>
    <x v="1"/>
    <n v="3"/>
    <n v="2"/>
    <x v="0"/>
    <x v="2"/>
    <x v="3"/>
    <n v="8"/>
    <n v="17"/>
    <n v="309766"/>
    <n v="38720.75"/>
  </r>
  <r>
    <s v="PLANET EXPRESS LTDA"/>
    <x v="0"/>
    <x v="1"/>
    <n v="3"/>
    <n v="2"/>
    <x v="0"/>
    <x v="2"/>
    <x v="4"/>
    <n v="19"/>
    <n v="42"/>
    <n v="607126"/>
    <n v="31954"/>
  </r>
  <r>
    <s v="PLANET EXPRESS LTDA"/>
    <x v="0"/>
    <x v="1"/>
    <n v="3"/>
    <n v="3"/>
    <x v="0"/>
    <x v="1"/>
    <x v="0"/>
    <n v="140"/>
    <n v="58"/>
    <n v="2637275"/>
    <n v="18837.678571428572"/>
  </r>
  <r>
    <s v="PLANET EXPRESS LTDA"/>
    <x v="0"/>
    <x v="1"/>
    <n v="3"/>
    <n v="3"/>
    <x v="0"/>
    <x v="1"/>
    <x v="1"/>
    <n v="148"/>
    <n v="135"/>
    <n v="2646983"/>
    <n v="17885.02027027027"/>
  </r>
  <r>
    <s v="PLANET EXPRESS LTDA"/>
    <x v="0"/>
    <x v="1"/>
    <n v="3"/>
    <n v="3"/>
    <x v="0"/>
    <x v="1"/>
    <x v="2"/>
    <n v="148"/>
    <n v="204"/>
    <n v="2967910"/>
    <n v="20053.445945945947"/>
  </r>
  <r>
    <s v="PLANET EXPRESS LTDA"/>
    <x v="0"/>
    <x v="1"/>
    <n v="3"/>
    <n v="3"/>
    <x v="0"/>
    <x v="1"/>
    <x v="3"/>
    <n v="133"/>
    <n v="238"/>
    <n v="2869246"/>
    <n v="21573.278195488721"/>
  </r>
  <r>
    <s v="PLANET EXPRESS LTDA"/>
    <x v="0"/>
    <x v="1"/>
    <n v="3"/>
    <n v="3"/>
    <x v="0"/>
    <x v="1"/>
    <x v="4"/>
    <n v="137"/>
    <n v="376"/>
    <n v="3488807"/>
    <n v="25465.744525547445"/>
  </r>
  <r>
    <s v="PLANET EXPRESS LTDA"/>
    <x v="0"/>
    <x v="1"/>
    <n v="3"/>
    <n v="3"/>
    <x v="0"/>
    <x v="2"/>
    <x v="0"/>
    <n v="2"/>
    <n v="1"/>
    <n v="82083"/>
    <n v="41041.5"/>
  </r>
  <r>
    <s v="PLANET EXPRESS LTDA"/>
    <x v="0"/>
    <x v="1"/>
    <n v="3"/>
    <n v="3"/>
    <x v="0"/>
    <x v="2"/>
    <x v="1"/>
    <n v="3"/>
    <n v="3"/>
    <n v="118920"/>
    <n v="39640"/>
  </r>
  <r>
    <s v="PLANET EXPRESS LTDA"/>
    <x v="0"/>
    <x v="1"/>
    <n v="3"/>
    <n v="3"/>
    <x v="0"/>
    <x v="2"/>
    <x v="2"/>
    <n v="5"/>
    <n v="3"/>
    <n v="58119"/>
    <n v="11623.8"/>
  </r>
  <r>
    <s v="PLANET EXPRESS LTDA"/>
    <x v="0"/>
    <x v="1"/>
    <n v="3"/>
    <n v="3"/>
    <x v="0"/>
    <x v="2"/>
    <x v="3"/>
    <n v="2"/>
    <n v="6"/>
    <n v="131811"/>
    <n v="65905.5"/>
  </r>
  <r>
    <s v="PLANET EXPRESS LTDA"/>
    <x v="0"/>
    <x v="1"/>
    <n v="3"/>
    <n v="3"/>
    <x v="0"/>
    <x v="2"/>
    <x v="4"/>
    <n v="1"/>
    <n v="4"/>
    <n v="58962"/>
    <n v="58962"/>
  </r>
  <r>
    <s v="PLANET EXPRESS LTDA"/>
    <x v="0"/>
    <x v="2"/>
    <n v="4"/>
    <n v="1"/>
    <x v="0"/>
    <x v="2"/>
    <x v="1"/>
    <n v="18"/>
    <n v="11"/>
    <n v="392327"/>
    <n v="21795.944444444445"/>
  </r>
  <r>
    <s v="PLANET EXPRESS LTDA"/>
    <x v="0"/>
    <x v="2"/>
    <n v="4"/>
    <n v="1"/>
    <x v="0"/>
    <x v="2"/>
    <x v="0"/>
    <n v="2"/>
    <n v="1"/>
    <n v="117259"/>
    <n v="58629.5"/>
  </r>
  <r>
    <s v="PLANET EXPRESS LTDA"/>
    <x v="0"/>
    <x v="2"/>
    <n v="4"/>
    <n v="1"/>
    <x v="0"/>
    <x v="2"/>
    <x v="3"/>
    <n v="3"/>
    <n v="7"/>
    <n v="102896"/>
    <n v="34298.666666666664"/>
  </r>
  <r>
    <s v="PLANET EXPRESS LTDA"/>
    <x v="0"/>
    <x v="2"/>
    <n v="4"/>
    <n v="1"/>
    <x v="0"/>
    <x v="2"/>
    <x v="4"/>
    <n v="11"/>
    <n v="23"/>
    <n v="351944"/>
    <n v="31994.909090909092"/>
  </r>
  <r>
    <s v="PLANET EXPRESS LTDA"/>
    <x v="0"/>
    <x v="2"/>
    <n v="4"/>
    <n v="2"/>
    <x v="0"/>
    <x v="1"/>
    <x v="0"/>
    <n v="152"/>
    <n v="55"/>
    <n v="2902212"/>
    <n v="19093.5"/>
  </r>
  <r>
    <s v="PLANET EXPRESS LTDA"/>
    <x v="0"/>
    <x v="2"/>
    <n v="4"/>
    <n v="2"/>
    <x v="0"/>
    <x v="1"/>
    <x v="1"/>
    <n v="173"/>
    <n v="165"/>
    <n v="3738406"/>
    <n v="21609.283236994219"/>
  </r>
  <r>
    <s v="PLANET EXPRESS LTDA"/>
    <x v="0"/>
    <x v="2"/>
    <n v="4"/>
    <n v="2"/>
    <x v="0"/>
    <x v="1"/>
    <x v="2"/>
    <n v="193"/>
    <n v="229"/>
    <n v="3238129"/>
    <n v="16777.870466321245"/>
  </r>
  <r>
    <s v="PLANET EXPRESS LTDA"/>
    <x v="0"/>
    <x v="2"/>
    <n v="4"/>
    <n v="2"/>
    <x v="0"/>
    <x v="1"/>
    <x v="3"/>
    <n v="189"/>
    <n v="323"/>
    <n v="4770982"/>
    <n v="25243.291005291005"/>
  </r>
  <r>
    <s v="PLANET EXPRESS LTDA"/>
    <x v="0"/>
    <x v="2"/>
    <n v="4"/>
    <n v="2"/>
    <x v="0"/>
    <x v="1"/>
    <x v="4"/>
    <n v="197"/>
    <n v="417"/>
    <n v="4100844"/>
    <n v="20816.467005076142"/>
  </r>
  <r>
    <s v="PLANET EXPRESS LTDA"/>
    <x v="0"/>
    <x v="2"/>
    <n v="4"/>
    <n v="2"/>
    <x v="0"/>
    <x v="2"/>
    <x v="0"/>
    <n v="1"/>
    <n v="1"/>
    <n v="44741"/>
    <n v="44741"/>
  </r>
  <r>
    <s v="PLANET EXPRESS LTDA"/>
    <x v="0"/>
    <x v="2"/>
    <n v="4"/>
    <n v="2"/>
    <x v="0"/>
    <x v="2"/>
    <x v="1"/>
    <n v="9"/>
    <n v="6"/>
    <n v="198651"/>
    <n v="22072.333333333332"/>
  </r>
  <r>
    <s v="PLANET EXPRESS LTDA"/>
    <x v="0"/>
    <x v="2"/>
    <n v="4"/>
    <n v="2"/>
    <x v="0"/>
    <x v="2"/>
    <x v="2"/>
    <n v="7"/>
    <n v="8"/>
    <n v="343676"/>
    <n v="49096.571428571428"/>
  </r>
  <r>
    <s v="PLANET EXPRESS LTDA"/>
    <x v="0"/>
    <x v="2"/>
    <n v="4"/>
    <n v="2"/>
    <x v="0"/>
    <x v="2"/>
    <x v="3"/>
    <n v="3"/>
    <n v="10"/>
    <n v="196021"/>
    <n v="65340.333333333336"/>
  </r>
  <r>
    <s v="PLANET EXPRESS LTDA"/>
    <x v="0"/>
    <x v="2"/>
    <n v="4"/>
    <n v="2"/>
    <x v="0"/>
    <x v="2"/>
    <x v="4"/>
    <n v="20"/>
    <n v="43"/>
    <n v="923511"/>
    <n v="46175.55"/>
  </r>
  <r>
    <s v="PLANET EXPRESS LTDA"/>
    <x v="0"/>
    <x v="2"/>
    <n v="4"/>
    <n v="3"/>
    <x v="0"/>
    <x v="1"/>
    <x v="0"/>
    <n v="154"/>
    <n v="65"/>
    <n v="3514384"/>
    <n v="22820.675324675325"/>
  </r>
  <r>
    <s v="PLANET EXPRESS LTDA"/>
    <x v="0"/>
    <x v="2"/>
    <n v="4"/>
    <n v="3"/>
    <x v="0"/>
    <x v="1"/>
    <x v="1"/>
    <n v="208"/>
    <n v="207"/>
    <n v="4235557"/>
    <n v="20363.254807692309"/>
  </r>
  <r>
    <s v="PLANET EXPRESS LTDA"/>
    <x v="0"/>
    <x v="2"/>
    <n v="4"/>
    <n v="3"/>
    <x v="0"/>
    <x v="1"/>
    <x v="2"/>
    <n v="219"/>
    <n v="306"/>
    <n v="4219972"/>
    <n v="19269.278538812785"/>
  </r>
  <r>
    <s v="PLANET EXPRESS LTDA"/>
    <x v="0"/>
    <x v="2"/>
    <n v="4"/>
    <n v="3"/>
    <x v="0"/>
    <x v="1"/>
    <x v="3"/>
    <n v="156"/>
    <n v="292"/>
    <n v="3561714"/>
    <n v="22831.5"/>
  </r>
  <r>
    <s v="PLANET EXPRESS LTDA"/>
    <x v="0"/>
    <x v="2"/>
    <n v="4"/>
    <n v="3"/>
    <x v="0"/>
    <x v="1"/>
    <x v="4"/>
    <n v="234"/>
    <n v="678"/>
    <n v="6039083"/>
    <n v="25808.047008547008"/>
  </r>
  <r>
    <s v="PLANET EXPRESS LTDA"/>
    <x v="0"/>
    <x v="2"/>
    <n v="4"/>
    <n v="3"/>
    <x v="0"/>
    <x v="2"/>
    <x v="0"/>
    <n v="2"/>
    <n v="2"/>
    <n v="120123"/>
    <n v="60061.5"/>
  </r>
  <r>
    <s v="PLANET EXPRESS LTDA"/>
    <x v="0"/>
    <x v="2"/>
    <n v="4"/>
    <n v="3"/>
    <x v="0"/>
    <x v="2"/>
    <x v="1"/>
    <n v="11"/>
    <n v="14"/>
    <n v="459933"/>
    <n v="41812.090909090912"/>
  </r>
  <r>
    <s v="PLANET EXPRESS LTDA"/>
    <x v="0"/>
    <x v="2"/>
    <n v="4"/>
    <n v="3"/>
    <x v="0"/>
    <x v="2"/>
    <x v="2"/>
    <n v="6"/>
    <n v="13"/>
    <n v="329401"/>
    <n v="54900.166666666664"/>
  </r>
  <r>
    <s v="PLANET EXPRESS LTDA"/>
    <x v="0"/>
    <x v="2"/>
    <n v="4"/>
    <n v="3"/>
    <x v="0"/>
    <x v="2"/>
    <x v="3"/>
    <n v="8"/>
    <n v="18"/>
    <n v="227421"/>
    <n v="28427.625"/>
  </r>
  <r>
    <s v="PLANET EXPRESS LTDA"/>
    <x v="0"/>
    <x v="2"/>
    <n v="4"/>
    <n v="3"/>
    <x v="0"/>
    <x v="2"/>
    <x v="4"/>
    <n v="23"/>
    <n v="42"/>
    <n v="580503"/>
    <n v="25239.260869565216"/>
  </r>
  <r>
    <s v="PLANET EXPRESS LTDA"/>
    <x v="0"/>
    <x v="2"/>
    <n v="4"/>
    <n v="1"/>
    <x v="0"/>
    <x v="1"/>
    <x v="0"/>
    <n v="190"/>
    <n v="74"/>
    <n v="3222837"/>
    <n v="16962.3"/>
  </r>
  <r>
    <s v="PLANET EXPRESS LTDA"/>
    <x v="0"/>
    <x v="2"/>
    <n v="4"/>
    <n v="1"/>
    <x v="0"/>
    <x v="1"/>
    <x v="1"/>
    <n v="135"/>
    <n v="139"/>
    <n v="2792632"/>
    <n v="20686.162962962964"/>
  </r>
  <r>
    <s v="PLANET EXPRESS LTDA"/>
    <x v="0"/>
    <x v="2"/>
    <n v="4"/>
    <n v="1"/>
    <x v="0"/>
    <x v="1"/>
    <x v="2"/>
    <n v="188"/>
    <n v="230"/>
    <n v="2973549"/>
    <n v="15816.75"/>
  </r>
  <r>
    <s v="PLANET EXPRESS LTDA"/>
    <x v="0"/>
    <x v="2"/>
    <n v="4"/>
    <n v="1"/>
    <x v="0"/>
    <x v="1"/>
    <x v="3"/>
    <n v="135"/>
    <n v="224"/>
    <n v="2579734"/>
    <n v="19109.140740740742"/>
  </r>
  <r>
    <s v="PLANET EXPRESS LTDA"/>
    <x v="0"/>
    <x v="2"/>
    <n v="4"/>
    <n v="1"/>
    <x v="0"/>
    <x v="1"/>
    <x v="4"/>
    <n v="239"/>
    <n v="650"/>
    <n v="6045041"/>
    <n v="25293.058577405856"/>
  </r>
  <r>
    <s v="PLANET EXPRESS LTDA"/>
    <x v="0"/>
    <x v="2"/>
    <n v="4"/>
    <n v="1"/>
    <x v="0"/>
    <x v="2"/>
    <x v="2"/>
    <n v="13"/>
    <n v="16"/>
    <n v="308362"/>
    <n v="23720.153846153848"/>
  </r>
  <r>
    <s v="POSTAL AEROFAST DE COLOMBIA S.A."/>
    <x v="0"/>
    <x v="0"/>
    <n v="2"/>
    <n v="2"/>
    <x v="0"/>
    <x v="1"/>
    <x v="0"/>
    <n v="1193"/>
    <n v="1193"/>
    <n v="4730948"/>
    <n v="3965.5892707460184"/>
  </r>
  <r>
    <s v="POSTAL AEROFAST DE COLOMBIA S.A."/>
    <x v="0"/>
    <x v="0"/>
    <n v="2"/>
    <n v="1"/>
    <x v="0"/>
    <x v="2"/>
    <x v="4"/>
    <n v="42"/>
    <n v="210"/>
    <n v="687822"/>
    <n v="16376.714285714286"/>
  </r>
  <r>
    <s v="POSTAL AEROFAST DE COLOMBIA S.A."/>
    <x v="0"/>
    <x v="0"/>
    <n v="2"/>
    <n v="2"/>
    <x v="0"/>
    <x v="1"/>
    <x v="1"/>
    <n v="2"/>
    <n v="4"/>
    <n v="11362"/>
    <n v="5681"/>
  </r>
  <r>
    <s v="POSTAL AEROFAST DE COLOMBIA S.A."/>
    <x v="0"/>
    <x v="0"/>
    <n v="2"/>
    <n v="2"/>
    <x v="0"/>
    <x v="2"/>
    <x v="1"/>
    <n v="7"/>
    <n v="14"/>
    <n v="83845"/>
    <n v="11977.857142857143"/>
  </r>
  <r>
    <s v="POSTAL AEROFAST DE COLOMBIA S.A."/>
    <x v="0"/>
    <x v="0"/>
    <n v="2"/>
    <n v="2"/>
    <x v="0"/>
    <x v="1"/>
    <x v="2"/>
    <n v="44"/>
    <n v="132"/>
    <n v="325512"/>
    <n v="7398"/>
  </r>
  <r>
    <s v="POSTAL AEROFAST DE COLOMBIA S.A."/>
    <x v="0"/>
    <x v="0"/>
    <n v="2"/>
    <n v="2"/>
    <x v="0"/>
    <x v="2"/>
    <x v="2"/>
    <n v="929"/>
    <n v="2787"/>
    <n v="11877773"/>
    <n v="12785.546824542518"/>
  </r>
  <r>
    <s v="POSTAL AEROFAST DE COLOMBIA S.A."/>
    <x v="0"/>
    <x v="0"/>
    <n v="2"/>
    <n v="2"/>
    <x v="0"/>
    <x v="1"/>
    <x v="3"/>
    <n v="3"/>
    <n v="12"/>
    <n v="27345"/>
    <n v="9115"/>
  </r>
  <r>
    <s v="POSTAL AEROFAST DE COLOMBIA S.A."/>
    <x v="0"/>
    <x v="0"/>
    <n v="2"/>
    <n v="2"/>
    <x v="0"/>
    <x v="2"/>
    <x v="3"/>
    <n v="34"/>
    <n v="136"/>
    <n v="594826"/>
    <n v="17494.882352941175"/>
  </r>
  <r>
    <s v="POSTAL AEROFAST DE COLOMBIA S.A."/>
    <x v="0"/>
    <x v="0"/>
    <n v="2"/>
    <n v="2"/>
    <x v="0"/>
    <x v="1"/>
    <x v="4"/>
    <n v="3"/>
    <n v="15"/>
    <n v="32496"/>
    <n v="10832"/>
  </r>
  <r>
    <s v="POSTAL AEROFAST DE COLOMBIA S.A."/>
    <x v="0"/>
    <x v="0"/>
    <n v="2"/>
    <n v="2"/>
    <x v="0"/>
    <x v="2"/>
    <x v="4"/>
    <n v="27"/>
    <n v="135"/>
    <n v="488103"/>
    <n v="18077.888888888891"/>
  </r>
  <r>
    <s v="POSTAL AEROFAST DE COLOMBIA S.A."/>
    <x v="0"/>
    <x v="0"/>
    <n v="2"/>
    <n v="3"/>
    <x v="0"/>
    <x v="1"/>
    <x v="0"/>
    <n v="1957"/>
    <n v="1957"/>
    <n v="7757512"/>
    <n v="3963.9816044966788"/>
  </r>
  <r>
    <s v="POSTAL AEROFAST DE COLOMBIA S.A."/>
    <x v="0"/>
    <x v="0"/>
    <n v="2"/>
    <n v="3"/>
    <x v="0"/>
    <x v="2"/>
    <x v="0"/>
    <n v="1464"/>
    <n v="1464"/>
    <n v="13733949"/>
    <n v="9381.1127049180323"/>
  </r>
  <r>
    <s v="POSTAL AEROFAST DE COLOMBIA S.A."/>
    <x v="0"/>
    <x v="0"/>
    <n v="2"/>
    <n v="3"/>
    <x v="0"/>
    <x v="2"/>
    <x v="1"/>
    <n v="13"/>
    <n v="26"/>
    <n v="117643"/>
    <n v="9049.461538461539"/>
  </r>
  <r>
    <s v="POSTAL AEROFAST DE COLOMBIA S.A."/>
    <x v="0"/>
    <x v="0"/>
    <n v="2"/>
    <n v="3"/>
    <x v="0"/>
    <x v="1"/>
    <x v="2"/>
    <n v="114"/>
    <n v="342"/>
    <n v="843372"/>
    <n v="7398"/>
  </r>
  <r>
    <s v="POSTAL AEROFAST DE COLOMBIA S.A."/>
    <x v="0"/>
    <x v="0"/>
    <n v="2"/>
    <n v="3"/>
    <x v="0"/>
    <x v="2"/>
    <x v="2"/>
    <n v="1000"/>
    <n v="3000"/>
    <n v="11250130"/>
    <n v="11250.13"/>
  </r>
  <r>
    <s v="POSTAL AEROFAST DE COLOMBIA S.A."/>
    <x v="0"/>
    <x v="0"/>
    <n v="2"/>
    <n v="3"/>
    <x v="0"/>
    <x v="1"/>
    <x v="3"/>
    <n v="2"/>
    <n v="8"/>
    <n v="18230"/>
    <n v="9115"/>
  </r>
  <r>
    <s v="POSTAL AEROFAST DE COLOMBIA S.A."/>
    <x v="0"/>
    <x v="0"/>
    <n v="2"/>
    <n v="3"/>
    <x v="0"/>
    <x v="2"/>
    <x v="3"/>
    <n v="28"/>
    <n v="112"/>
    <n v="295315"/>
    <n v="10546.964285714286"/>
  </r>
  <r>
    <s v="POSTAL AEROFAST DE COLOMBIA S.A."/>
    <x v="0"/>
    <x v="0"/>
    <n v="2"/>
    <n v="3"/>
    <x v="0"/>
    <x v="1"/>
    <x v="4"/>
    <n v="4"/>
    <n v="20"/>
    <n v="43328"/>
    <n v="10832"/>
  </r>
  <r>
    <s v="POSTAL AEROFAST DE COLOMBIA S.A."/>
    <x v="0"/>
    <x v="0"/>
    <n v="2"/>
    <n v="3"/>
    <x v="0"/>
    <x v="2"/>
    <x v="4"/>
    <n v="25"/>
    <n v="125"/>
    <n v="277300"/>
    <n v="11092"/>
  </r>
  <r>
    <s v="POSTAL AEROFAST DE COLOMBIA S.A."/>
    <x v="0"/>
    <x v="0"/>
    <n v="2"/>
    <n v="1"/>
    <x v="0"/>
    <x v="1"/>
    <x v="0"/>
    <n v="1518"/>
    <n v="1518"/>
    <n v="6020128"/>
    <n v="3965.828722002635"/>
  </r>
  <r>
    <s v="POSTAL AEROFAST DE COLOMBIA S.A."/>
    <x v="0"/>
    <x v="0"/>
    <n v="2"/>
    <n v="1"/>
    <x v="0"/>
    <x v="2"/>
    <x v="0"/>
    <n v="1294"/>
    <n v="1294"/>
    <n v="9131615"/>
    <n v="7056.8894899536317"/>
  </r>
  <r>
    <s v="POSTAL AEROFAST DE COLOMBIA S.A."/>
    <x v="0"/>
    <x v="0"/>
    <n v="2"/>
    <n v="1"/>
    <x v="0"/>
    <x v="2"/>
    <x v="1"/>
    <n v="9"/>
    <n v="18"/>
    <n v="91023"/>
    <n v="10113.666666666666"/>
  </r>
  <r>
    <s v="POSTAL AEROFAST DE COLOMBIA S.A."/>
    <x v="0"/>
    <x v="0"/>
    <n v="2"/>
    <n v="1"/>
    <x v="0"/>
    <x v="1"/>
    <x v="2"/>
    <n v="43"/>
    <n v="129"/>
    <n v="318114"/>
    <n v="7398"/>
  </r>
  <r>
    <s v="POSTAL AEROFAST DE COLOMBIA S.A."/>
    <x v="0"/>
    <x v="0"/>
    <n v="2"/>
    <n v="1"/>
    <x v="0"/>
    <x v="2"/>
    <x v="2"/>
    <n v="827"/>
    <n v="2481"/>
    <n v="10750708"/>
    <n v="12999.6469165659"/>
  </r>
  <r>
    <s v="POSTAL AEROFAST DE COLOMBIA S.A."/>
    <x v="0"/>
    <x v="0"/>
    <n v="2"/>
    <n v="1"/>
    <x v="0"/>
    <x v="1"/>
    <x v="3"/>
    <n v="4"/>
    <n v="16"/>
    <n v="36460"/>
    <n v="9115"/>
  </r>
  <r>
    <s v="POSTAL AEROFAST DE COLOMBIA S.A."/>
    <x v="0"/>
    <x v="0"/>
    <n v="2"/>
    <n v="1"/>
    <x v="0"/>
    <x v="2"/>
    <x v="3"/>
    <n v="47"/>
    <n v="188"/>
    <n v="820523"/>
    <n v="17457.936170212764"/>
  </r>
  <r>
    <s v="POSTAL AEROFAST DE COLOMBIA S.A."/>
    <x v="0"/>
    <x v="0"/>
    <n v="2"/>
    <n v="1"/>
    <x v="0"/>
    <x v="1"/>
    <x v="4"/>
    <n v="2"/>
    <n v="10"/>
    <n v="18230"/>
    <n v="9115"/>
  </r>
  <r>
    <s v="POSTAL AEROFAST DE COLOMBIA S.A."/>
    <x v="0"/>
    <x v="0"/>
    <n v="2"/>
    <n v="2"/>
    <x v="0"/>
    <x v="2"/>
    <x v="0"/>
    <n v="988"/>
    <n v="988"/>
    <n v="7863707"/>
    <n v="7959.217611336032"/>
  </r>
  <r>
    <s v="POSTAL AEROFAST DE COLOMBIA S.A."/>
    <x v="0"/>
    <x v="1"/>
    <n v="3"/>
    <n v="1"/>
    <x v="0"/>
    <x v="1"/>
    <x v="1"/>
    <n v="43"/>
    <n v="86"/>
    <n v="243892"/>
    <n v="5671.9069767441861"/>
  </r>
  <r>
    <s v="POSTAL AEROFAST DE COLOMBIA S.A."/>
    <x v="0"/>
    <x v="1"/>
    <n v="3"/>
    <n v="1"/>
    <x v="0"/>
    <x v="2"/>
    <x v="1"/>
    <n v="10"/>
    <n v="20"/>
    <n v="113255"/>
    <n v="11325.5"/>
  </r>
  <r>
    <s v="POSTAL AEROFAST DE COLOMBIA S.A."/>
    <x v="0"/>
    <x v="1"/>
    <n v="3"/>
    <n v="1"/>
    <x v="0"/>
    <x v="1"/>
    <x v="2"/>
    <n v="131"/>
    <n v="393"/>
    <n v="969138"/>
    <n v="7398"/>
  </r>
  <r>
    <s v="POSTAL AEROFAST DE COLOMBIA S.A."/>
    <x v="0"/>
    <x v="1"/>
    <n v="3"/>
    <n v="1"/>
    <x v="0"/>
    <x v="2"/>
    <x v="2"/>
    <n v="886"/>
    <n v="2658"/>
    <n v="10773020"/>
    <n v="12159.164785553048"/>
  </r>
  <r>
    <s v="POSTAL AEROFAST DE COLOMBIA S.A."/>
    <x v="0"/>
    <x v="1"/>
    <n v="3"/>
    <n v="1"/>
    <x v="0"/>
    <x v="1"/>
    <x v="3"/>
    <n v="4"/>
    <n v="16"/>
    <n v="36460"/>
    <n v="9115"/>
  </r>
  <r>
    <s v="POSTAL AEROFAST DE COLOMBIA S.A."/>
    <x v="0"/>
    <x v="1"/>
    <n v="3"/>
    <n v="1"/>
    <x v="0"/>
    <x v="2"/>
    <x v="3"/>
    <n v="34"/>
    <n v="136"/>
    <n v="596959"/>
    <n v="17557.617647058825"/>
  </r>
  <r>
    <s v="POSTAL AEROFAST DE COLOMBIA S.A."/>
    <x v="0"/>
    <x v="1"/>
    <n v="3"/>
    <n v="1"/>
    <x v="0"/>
    <x v="1"/>
    <x v="4"/>
    <n v="7"/>
    <n v="35"/>
    <n v="63805"/>
    <n v="9115"/>
  </r>
  <r>
    <s v="POSTAL AEROFAST DE COLOMBIA S.A."/>
    <x v="0"/>
    <x v="1"/>
    <n v="3"/>
    <n v="1"/>
    <x v="0"/>
    <x v="2"/>
    <x v="4"/>
    <n v="41"/>
    <n v="205"/>
    <n v="667398"/>
    <n v="16278"/>
  </r>
  <r>
    <s v="POSTAL AEROFAST DE COLOMBIA S.A."/>
    <x v="0"/>
    <x v="1"/>
    <n v="3"/>
    <n v="1"/>
    <x v="0"/>
    <x v="1"/>
    <x v="0"/>
    <n v="1229"/>
    <n v="1229"/>
    <n v="4853167"/>
    <n v="3948.8746948738813"/>
  </r>
  <r>
    <s v="POSTAL AEROFAST DE COLOMBIA S.A."/>
    <x v="0"/>
    <x v="1"/>
    <n v="3"/>
    <n v="1"/>
    <x v="0"/>
    <x v="2"/>
    <x v="0"/>
    <n v="972"/>
    <n v="972"/>
    <n v="7353367"/>
    <n v="7565.1923868312761"/>
  </r>
  <r>
    <s v="POSTAL AEROFAST DE COLOMBIA S.A."/>
    <x v="0"/>
    <x v="1"/>
    <n v="3"/>
    <n v="2"/>
    <x v="0"/>
    <x v="1"/>
    <x v="0"/>
    <n v="2172"/>
    <n v="2172"/>
    <n v="8623864"/>
    <n v="3970.4714548802945"/>
  </r>
  <r>
    <s v="POSTAL AEROFAST DE COLOMBIA S.A."/>
    <x v="0"/>
    <x v="1"/>
    <n v="3"/>
    <n v="2"/>
    <x v="0"/>
    <x v="2"/>
    <x v="0"/>
    <n v="1638"/>
    <n v="1634"/>
    <n v="12318166"/>
    <n v="7520.2478632478633"/>
  </r>
  <r>
    <s v="POSTAL AEROFAST DE COLOMBIA S.A."/>
    <x v="0"/>
    <x v="1"/>
    <n v="3"/>
    <n v="2"/>
    <x v="0"/>
    <x v="2"/>
    <x v="1"/>
    <n v="11"/>
    <n v="22"/>
    <n v="120333"/>
    <n v="10939.363636363636"/>
  </r>
  <r>
    <s v="POSTAL AEROFAST DE COLOMBIA S.A."/>
    <x v="0"/>
    <x v="1"/>
    <n v="3"/>
    <n v="2"/>
    <x v="0"/>
    <x v="1"/>
    <x v="2"/>
    <n v="51"/>
    <n v="153"/>
    <n v="377298"/>
    <n v="7398"/>
  </r>
  <r>
    <s v="POSTAL AEROFAST DE COLOMBIA S.A."/>
    <x v="0"/>
    <x v="1"/>
    <n v="3"/>
    <n v="2"/>
    <x v="0"/>
    <x v="2"/>
    <x v="2"/>
    <n v="798"/>
    <n v="2394"/>
    <n v="9804162"/>
    <n v="12285.917293233082"/>
  </r>
  <r>
    <s v="POSTAL AEROFAST DE COLOMBIA S.A."/>
    <x v="0"/>
    <x v="1"/>
    <n v="3"/>
    <n v="2"/>
    <x v="0"/>
    <x v="1"/>
    <x v="3"/>
    <n v="5"/>
    <n v="20"/>
    <n v="46610"/>
    <n v="9322"/>
  </r>
  <r>
    <s v="POSTAL AEROFAST DE COLOMBIA S.A."/>
    <x v="0"/>
    <x v="1"/>
    <n v="3"/>
    <n v="2"/>
    <x v="0"/>
    <x v="2"/>
    <x v="3"/>
    <n v="28"/>
    <n v="112"/>
    <n v="484694"/>
    <n v="17310.5"/>
  </r>
  <r>
    <s v="POSTAL AEROFAST DE COLOMBIA S.A."/>
    <x v="0"/>
    <x v="1"/>
    <n v="3"/>
    <n v="2"/>
    <x v="0"/>
    <x v="1"/>
    <x v="4"/>
    <n v="12"/>
    <n v="60"/>
    <n v="129984"/>
    <n v="10832"/>
  </r>
  <r>
    <s v="POSTAL AEROFAST DE COLOMBIA S.A."/>
    <x v="0"/>
    <x v="1"/>
    <n v="3"/>
    <n v="2"/>
    <x v="0"/>
    <x v="2"/>
    <x v="4"/>
    <n v="6"/>
    <n v="30"/>
    <n v="74976"/>
    <n v="12496"/>
  </r>
  <r>
    <s v="POSTAL AEROFAST DE COLOMBIA S.A."/>
    <x v="0"/>
    <x v="1"/>
    <n v="3"/>
    <n v="3"/>
    <x v="0"/>
    <x v="1"/>
    <x v="0"/>
    <n v="1240"/>
    <n v="1240"/>
    <n v="4914663"/>
    <n v="3963.4379032258066"/>
  </r>
  <r>
    <s v="POSTAL AEROFAST DE COLOMBIA S.A."/>
    <x v="0"/>
    <x v="1"/>
    <n v="3"/>
    <n v="3"/>
    <x v="0"/>
    <x v="2"/>
    <x v="0"/>
    <n v="1430"/>
    <n v="1430"/>
    <n v="13557271"/>
    <n v="9480.6090909090908"/>
  </r>
  <r>
    <s v="POSTAL AEROFAST DE COLOMBIA S.A."/>
    <x v="0"/>
    <x v="1"/>
    <n v="3"/>
    <n v="3"/>
    <x v="0"/>
    <x v="1"/>
    <x v="1"/>
    <n v="1"/>
    <n v="2"/>
    <n v="5350"/>
    <n v="5350"/>
  </r>
  <r>
    <s v="POSTAL AEROFAST DE COLOMBIA S.A."/>
    <x v="0"/>
    <x v="1"/>
    <n v="3"/>
    <n v="3"/>
    <x v="0"/>
    <x v="2"/>
    <x v="1"/>
    <n v="15"/>
    <n v="30"/>
    <n v="160318"/>
    <n v="10687.866666666667"/>
  </r>
  <r>
    <s v="POSTAL AEROFAST DE COLOMBIA S.A."/>
    <x v="0"/>
    <x v="1"/>
    <n v="3"/>
    <n v="3"/>
    <x v="0"/>
    <x v="1"/>
    <x v="2"/>
    <n v="34"/>
    <n v="102"/>
    <n v="251532"/>
    <n v="7398"/>
  </r>
  <r>
    <s v="POSTAL AEROFAST DE COLOMBIA S.A."/>
    <x v="0"/>
    <x v="1"/>
    <n v="3"/>
    <n v="3"/>
    <x v="0"/>
    <x v="2"/>
    <x v="2"/>
    <n v="838"/>
    <n v="2514"/>
    <n v="8941840"/>
    <n v="10670.453460620525"/>
  </r>
  <r>
    <s v="POSTAL AEROFAST DE COLOMBIA S.A."/>
    <x v="0"/>
    <x v="1"/>
    <n v="3"/>
    <n v="3"/>
    <x v="0"/>
    <x v="2"/>
    <x v="3"/>
    <n v="27"/>
    <n v="108"/>
    <n v="284757"/>
    <n v="10546.555555555555"/>
  </r>
  <r>
    <s v="POSTAL AEROFAST DE COLOMBIA S.A."/>
    <x v="0"/>
    <x v="1"/>
    <n v="3"/>
    <n v="3"/>
    <x v="0"/>
    <x v="1"/>
    <x v="4"/>
    <n v="11"/>
    <n v="55"/>
    <n v="119152"/>
    <n v="10832"/>
  </r>
  <r>
    <s v="POSTAL AEROFAST DE COLOMBIA S.A."/>
    <x v="0"/>
    <x v="1"/>
    <n v="3"/>
    <n v="3"/>
    <x v="0"/>
    <x v="2"/>
    <x v="4"/>
    <n v="25"/>
    <n v="125"/>
    <n v="271450"/>
    <n v="10858"/>
  </r>
  <r>
    <s v="POSTAL AEROFAST DE COLOMBIA S.A."/>
    <x v="0"/>
    <x v="2"/>
    <n v="4"/>
    <n v="1"/>
    <x v="0"/>
    <x v="2"/>
    <x v="4"/>
    <n v="34"/>
    <n v="205"/>
    <n v="781502"/>
    <n v="22985.352941176472"/>
  </r>
  <r>
    <s v="POSTAL AEROFAST DE COLOMBIA S.A."/>
    <x v="0"/>
    <x v="2"/>
    <n v="4"/>
    <n v="1"/>
    <x v="0"/>
    <x v="1"/>
    <x v="4"/>
    <n v="1"/>
    <n v="5"/>
    <n v="12582"/>
    <n v="12582"/>
  </r>
  <r>
    <s v="POSTAL AEROFAST DE COLOMBIA S.A."/>
    <x v="0"/>
    <x v="2"/>
    <n v="4"/>
    <n v="2"/>
    <x v="0"/>
    <x v="1"/>
    <x v="0"/>
    <n v="318"/>
    <n v="318"/>
    <n v="1503610"/>
    <n v="4728.333333333333"/>
  </r>
  <r>
    <s v="POSTAL AEROFAST DE COLOMBIA S.A."/>
    <x v="0"/>
    <x v="2"/>
    <n v="4"/>
    <n v="2"/>
    <x v="0"/>
    <x v="2"/>
    <x v="0"/>
    <n v="1115"/>
    <n v="1634"/>
    <n v="12029408"/>
    <n v="10788.7067264574"/>
  </r>
  <r>
    <s v="POSTAL AEROFAST DE COLOMBIA S.A."/>
    <x v="0"/>
    <x v="2"/>
    <n v="4"/>
    <n v="2"/>
    <x v="0"/>
    <x v="1"/>
    <x v="1"/>
    <n v="6"/>
    <n v="12"/>
    <n v="58498"/>
    <n v="9749.6666666666661"/>
  </r>
  <r>
    <s v="POSTAL AEROFAST DE COLOMBIA S.A."/>
    <x v="0"/>
    <x v="2"/>
    <n v="4"/>
    <n v="2"/>
    <x v="0"/>
    <x v="2"/>
    <x v="1"/>
    <n v="244"/>
    <n v="488"/>
    <n v="3284892"/>
    <n v="13462.672131147541"/>
  </r>
  <r>
    <s v="POSTAL AEROFAST DE COLOMBIA S.A."/>
    <x v="0"/>
    <x v="2"/>
    <n v="4"/>
    <n v="2"/>
    <x v="0"/>
    <x v="1"/>
    <x v="2"/>
    <n v="693"/>
    <n v="2079"/>
    <n v="3962325"/>
    <n v="5717.6406926406926"/>
  </r>
  <r>
    <s v="POSTAL AEROFAST DE COLOMBIA S.A."/>
    <x v="0"/>
    <x v="2"/>
    <n v="4"/>
    <n v="2"/>
    <x v="0"/>
    <x v="2"/>
    <x v="2"/>
    <n v="115"/>
    <n v="345"/>
    <n v="1658686"/>
    <n v="14423.35652173913"/>
  </r>
  <r>
    <s v="POSTAL AEROFAST DE COLOMBIA S.A."/>
    <x v="0"/>
    <x v="2"/>
    <n v="4"/>
    <n v="2"/>
    <x v="0"/>
    <x v="1"/>
    <x v="3"/>
    <n v="1"/>
    <n v="4"/>
    <n v="10857"/>
    <n v="10857"/>
  </r>
  <r>
    <s v="POSTAL AEROFAST DE COLOMBIA S.A."/>
    <x v="0"/>
    <x v="2"/>
    <n v="4"/>
    <n v="2"/>
    <x v="0"/>
    <x v="2"/>
    <x v="3"/>
    <n v="34"/>
    <n v="136"/>
    <n v="583753"/>
    <n v="17169.205882352941"/>
  </r>
  <r>
    <s v="POSTAL AEROFAST DE COLOMBIA S.A."/>
    <x v="0"/>
    <x v="2"/>
    <n v="4"/>
    <n v="3"/>
    <x v="0"/>
    <x v="1"/>
    <x v="0"/>
    <n v="414"/>
    <n v="414"/>
    <n v="1860457"/>
    <n v="4493.8574879227053"/>
  </r>
  <r>
    <s v="POSTAL AEROFAST DE COLOMBIA S.A."/>
    <x v="0"/>
    <x v="2"/>
    <n v="4"/>
    <n v="3"/>
    <x v="0"/>
    <x v="2"/>
    <x v="0"/>
    <n v="1290"/>
    <n v="1290"/>
    <n v="12557596"/>
    <n v="9734.5705426356581"/>
  </r>
  <r>
    <s v="POSTAL AEROFAST DE COLOMBIA S.A."/>
    <x v="0"/>
    <x v="2"/>
    <n v="4"/>
    <n v="3"/>
    <x v="0"/>
    <x v="1"/>
    <x v="1"/>
    <n v="7"/>
    <n v="14"/>
    <n v="67555"/>
    <n v="9650.7142857142862"/>
  </r>
  <r>
    <s v="POSTAL AEROFAST DE COLOMBIA S.A."/>
    <x v="0"/>
    <x v="2"/>
    <n v="4"/>
    <n v="2"/>
    <x v="0"/>
    <x v="1"/>
    <x v="4"/>
    <n v="1"/>
    <n v="5"/>
    <n v="10026"/>
    <n v="10026"/>
  </r>
  <r>
    <s v="POSTAL AEROFAST DE COLOMBIA S.A."/>
    <x v="0"/>
    <x v="2"/>
    <n v="4"/>
    <n v="2"/>
    <x v="0"/>
    <x v="2"/>
    <x v="4"/>
    <n v="27"/>
    <n v="135"/>
    <n v="526934"/>
    <n v="19516.074074074073"/>
  </r>
  <r>
    <s v="POSTAL AEROFAST DE COLOMBIA S.A."/>
    <x v="0"/>
    <x v="2"/>
    <n v="4"/>
    <n v="3"/>
    <x v="0"/>
    <x v="2"/>
    <x v="1"/>
    <n v="147"/>
    <n v="294"/>
    <n v="2018127"/>
    <n v="13728.755102040815"/>
  </r>
  <r>
    <s v="POSTAL AEROFAST DE COLOMBIA S.A."/>
    <x v="0"/>
    <x v="2"/>
    <n v="4"/>
    <n v="3"/>
    <x v="0"/>
    <x v="1"/>
    <x v="2"/>
    <n v="1128"/>
    <n v="3384"/>
    <n v="6450693"/>
    <n v="5718.6994680851067"/>
  </r>
  <r>
    <s v="POSTAL AEROFAST DE COLOMBIA S.A."/>
    <x v="0"/>
    <x v="2"/>
    <n v="4"/>
    <n v="3"/>
    <x v="0"/>
    <x v="2"/>
    <x v="2"/>
    <n v="59"/>
    <n v="177"/>
    <n v="820885"/>
    <n v="13913.305084745763"/>
  </r>
  <r>
    <s v="POSTAL AEROFAST DE COLOMBIA S.A."/>
    <x v="0"/>
    <x v="2"/>
    <n v="4"/>
    <n v="3"/>
    <x v="0"/>
    <x v="2"/>
    <x v="3"/>
    <n v="21"/>
    <n v="84"/>
    <n v="345030"/>
    <n v="16430"/>
  </r>
  <r>
    <s v="POSTAL AEROFAST DE COLOMBIA S.A."/>
    <x v="0"/>
    <x v="2"/>
    <n v="4"/>
    <n v="3"/>
    <x v="0"/>
    <x v="1"/>
    <x v="4"/>
    <n v="1"/>
    <n v="5"/>
    <n v="12582"/>
    <n v="12582"/>
  </r>
  <r>
    <s v="POSTAL AEROFAST DE COLOMBIA S.A."/>
    <x v="0"/>
    <x v="2"/>
    <n v="4"/>
    <n v="3"/>
    <x v="0"/>
    <x v="2"/>
    <x v="4"/>
    <n v="12"/>
    <n v="60"/>
    <n v="233344"/>
    <n v="19445.333333333332"/>
  </r>
  <r>
    <s v="POSTAL AEROFAST DE COLOMBIA S.A."/>
    <x v="0"/>
    <x v="2"/>
    <n v="4"/>
    <n v="1"/>
    <x v="0"/>
    <x v="1"/>
    <x v="0"/>
    <n v="295"/>
    <n v="295"/>
    <n v="1388329"/>
    <n v="4706.2"/>
  </r>
  <r>
    <s v="POSTAL AEROFAST DE COLOMBIA S.A."/>
    <x v="0"/>
    <x v="2"/>
    <n v="4"/>
    <n v="1"/>
    <x v="0"/>
    <x v="2"/>
    <x v="0"/>
    <n v="1152"/>
    <n v="1152"/>
    <n v="11728427"/>
    <n v="10180.926215277777"/>
  </r>
  <r>
    <s v="POSTAL AEROFAST DE COLOMBIA S.A."/>
    <x v="0"/>
    <x v="2"/>
    <n v="4"/>
    <n v="1"/>
    <x v="0"/>
    <x v="1"/>
    <x v="1"/>
    <n v="4"/>
    <n v="8"/>
    <n v="32545"/>
    <n v="8136.25"/>
  </r>
  <r>
    <s v="POSTAL AEROFAST DE COLOMBIA S.A."/>
    <x v="0"/>
    <x v="2"/>
    <n v="4"/>
    <n v="1"/>
    <x v="0"/>
    <x v="2"/>
    <x v="1"/>
    <n v="116"/>
    <n v="232"/>
    <n v="1656486"/>
    <n v="14280.051724137931"/>
  </r>
  <r>
    <s v="POSTAL AEROFAST DE COLOMBIA S.A."/>
    <x v="0"/>
    <x v="2"/>
    <n v="4"/>
    <n v="1"/>
    <x v="0"/>
    <x v="1"/>
    <x v="2"/>
    <n v="588"/>
    <n v="4017"/>
    <n v="3375881"/>
    <n v="5741.2942176870747"/>
  </r>
  <r>
    <s v="POSTAL AEROFAST DE COLOMBIA S.A."/>
    <x v="0"/>
    <x v="2"/>
    <n v="4"/>
    <n v="1"/>
    <x v="0"/>
    <x v="2"/>
    <x v="2"/>
    <n v="150"/>
    <n v="450"/>
    <n v="2216594"/>
    <n v="14777.293333333333"/>
  </r>
  <r>
    <s v="POSTAL AEROFAST DE COLOMBIA S.A."/>
    <x v="0"/>
    <x v="2"/>
    <n v="4"/>
    <n v="1"/>
    <x v="0"/>
    <x v="1"/>
    <x v="3"/>
    <n v="1"/>
    <n v="4"/>
    <n v="10857"/>
    <n v="10857"/>
  </r>
  <r>
    <s v="POSTAL AEROFAST DE COLOMBIA S.A."/>
    <x v="0"/>
    <x v="2"/>
    <n v="4"/>
    <n v="1"/>
    <x v="0"/>
    <x v="2"/>
    <x v="3"/>
    <n v="46"/>
    <n v="184"/>
    <n v="724482"/>
    <n v="15749.608695652174"/>
  </r>
  <r>
    <s v="POSTAL EXPRESS SS LTDA"/>
    <x v="0"/>
    <x v="0"/>
    <n v="2"/>
    <n v="2"/>
    <x v="1"/>
    <x v="2"/>
    <x v="0"/>
    <n v="54502"/>
    <n v="1362.55"/>
    <n v="38151400"/>
    <n v="700"/>
  </r>
  <r>
    <s v="POSTAL EXPRESS SS LTDA"/>
    <x v="0"/>
    <x v="0"/>
    <n v="2"/>
    <n v="3"/>
    <x v="1"/>
    <x v="1"/>
    <x v="0"/>
    <n v="33565"/>
    <n v="839.13"/>
    <n v="18942072.100000001"/>
    <n v="564.34"/>
  </r>
  <r>
    <s v="POSTAL EXPRESS SS LTDA"/>
    <x v="0"/>
    <x v="0"/>
    <n v="2"/>
    <n v="2"/>
    <x v="1"/>
    <x v="1"/>
    <x v="0"/>
    <n v="14989"/>
    <n v="374.73"/>
    <n v="52684755"/>
    <n v="3514.8945893655346"/>
  </r>
  <r>
    <s v="POSTAL EXPRESS SS LTDA"/>
    <x v="0"/>
    <x v="0"/>
    <n v="2"/>
    <n v="1"/>
    <x v="1"/>
    <x v="2"/>
    <x v="0"/>
    <n v="29538"/>
    <n v="738.45"/>
    <n v="20676600"/>
    <n v="700"/>
  </r>
  <r>
    <s v="POSTAL EXPRESS SS LTDA"/>
    <x v="0"/>
    <x v="0"/>
    <n v="2"/>
    <n v="1"/>
    <x v="1"/>
    <x v="1"/>
    <x v="0"/>
    <n v="15167"/>
    <n v="379.18"/>
    <n v="35244168"/>
    <n v="2323.7402254895496"/>
  </r>
  <r>
    <s v="POSTAL EXPRESS SS LTDA"/>
    <x v="0"/>
    <x v="0"/>
    <n v="2"/>
    <n v="3"/>
    <x v="1"/>
    <x v="2"/>
    <x v="0"/>
    <n v="51429"/>
    <n v="1285.73"/>
    <n v="36000300"/>
    <n v="700"/>
  </r>
  <r>
    <s v="POSTAL EXPRESS SS LTDA"/>
    <x v="0"/>
    <x v="1"/>
    <n v="3"/>
    <n v="1"/>
    <x v="1"/>
    <x v="2"/>
    <x v="0"/>
    <n v="23227"/>
    <n v="580.67999999999995"/>
    <n v="16258900"/>
    <n v="700"/>
  </r>
  <r>
    <s v="POSTAL EXPRESS SS LTDA"/>
    <x v="0"/>
    <x v="1"/>
    <n v="3"/>
    <n v="1"/>
    <x v="1"/>
    <x v="1"/>
    <x v="0"/>
    <n v="13022"/>
    <n v="325.55"/>
    <n v="7348835.4800000004"/>
    <n v="564.34"/>
  </r>
  <r>
    <s v="POSTAL EXPRESS SS LTDA"/>
    <x v="0"/>
    <x v="1"/>
    <n v="3"/>
    <n v="2"/>
    <x v="1"/>
    <x v="1"/>
    <x v="0"/>
    <n v="48893"/>
    <n v="1222.33"/>
    <n v="27592275.620000001"/>
    <n v="564.34"/>
  </r>
  <r>
    <s v="POSTAL EXPRESS SS LTDA"/>
    <x v="0"/>
    <x v="1"/>
    <n v="3"/>
    <n v="3"/>
    <x v="1"/>
    <x v="2"/>
    <x v="0"/>
    <n v="27318"/>
    <n v="682.95"/>
    <n v="19122600"/>
    <n v="700"/>
  </r>
  <r>
    <s v="POSTAL EXPRESS SS LTDA"/>
    <x v="0"/>
    <x v="1"/>
    <n v="3"/>
    <n v="3"/>
    <x v="1"/>
    <x v="1"/>
    <x v="0"/>
    <n v="38435"/>
    <n v="960.88"/>
    <n v="21690407.899999999"/>
    <n v="564.33999999999992"/>
  </r>
  <r>
    <s v="POSTAL EXPRESS SS LTDA"/>
    <x v="0"/>
    <x v="1"/>
    <n v="3"/>
    <n v="2"/>
    <x v="1"/>
    <x v="2"/>
    <x v="0"/>
    <n v="48426"/>
    <n v="1210.6500000000001"/>
    <n v="33898200"/>
    <n v="700"/>
  </r>
  <r>
    <s v="POSTAL EXPRESS SS LTDA"/>
    <x v="0"/>
    <x v="2"/>
    <n v="4"/>
    <n v="3"/>
    <x v="1"/>
    <x v="1"/>
    <x v="0"/>
    <n v="29164"/>
    <n v="729.1"/>
    <n v="16458411.76"/>
    <n v="564.34"/>
  </r>
  <r>
    <s v="POSTAL EXPRESS SS LTDA"/>
    <x v="0"/>
    <x v="2"/>
    <n v="4"/>
    <n v="2"/>
    <x v="1"/>
    <x v="2"/>
    <x v="0"/>
    <n v="23454"/>
    <n v="586.35"/>
    <n v="16417800"/>
    <n v="700"/>
  </r>
  <r>
    <s v="POSTAL EXPRESS SS LTDA"/>
    <x v="0"/>
    <x v="2"/>
    <n v="4"/>
    <n v="1"/>
    <x v="1"/>
    <x v="1"/>
    <x v="0"/>
    <n v="21926"/>
    <n v="548.15"/>
    <n v="12373718.84"/>
    <n v="564.34"/>
  </r>
  <r>
    <s v="POSTAL EXPRESS SS LTDA"/>
    <x v="0"/>
    <x v="2"/>
    <n v="4"/>
    <n v="1"/>
    <x v="1"/>
    <x v="2"/>
    <x v="0"/>
    <n v="25058"/>
    <n v="626.45000000000005"/>
    <n v="17540600"/>
    <n v="700"/>
  </r>
  <r>
    <s v="POSTAL EXPRESS SS LTDA"/>
    <x v="0"/>
    <x v="2"/>
    <n v="4"/>
    <n v="2"/>
    <x v="1"/>
    <x v="1"/>
    <x v="0"/>
    <n v="20614"/>
    <n v="515.35"/>
    <n v="11633304.76"/>
    <n v="564.34"/>
  </r>
  <r>
    <s v="POSTAL EXPRESS SS LTDA"/>
    <x v="0"/>
    <x v="2"/>
    <n v="4"/>
    <n v="3"/>
    <x v="1"/>
    <x v="2"/>
    <x v="0"/>
    <n v="29213"/>
    <n v="730.33"/>
    <n v="20449100"/>
    <n v="700"/>
  </r>
  <r>
    <s v="PREMIER GLOBAL SERVICE LIMITADA"/>
    <x v="0"/>
    <x v="0"/>
    <n v="2"/>
    <n v="1"/>
    <x v="0"/>
    <x v="3"/>
    <x v="0"/>
    <n v="1112"/>
    <n v="699.5"/>
    <n v="452131"/>
    <n v="406.59262589928056"/>
  </r>
  <r>
    <s v="PREMIER GLOBAL SERVICE LIMITADA"/>
    <x v="0"/>
    <x v="0"/>
    <n v="2"/>
    <n v="3"/>
    <x v="0"/>
    <x v="3"/>
    <x v="4"/>
    <n v="259"/>
    <n v="1166.25"/>
    <n v="891434"/>
    <n v="3441.830115830116"/>
  </r>
  <r>
    <s v="PREMIER GLOBAL SERVICE LIMITADA"/>
    <x v="0"/>
    <x v="0"/>
    <n v="2"/>
    <n v="3"/>
    <x v="0"/>
    <x v="3"/>
    <x v="2"/>
    <n v="400"/>
    <n v="994.14"/>
    <n v="755518"/>
    <n v="1888.7950000000001"/>
  </r>
  <r>
    <s v="PREMIER GLOBAL SERVICE LIMITADA"/>
    <x v="0"/>
    <x v="0"/>
    <n v="2"/>
    <n v="3"/>
    <x v="0"/>
    <x v="3"/>
    <x v="1"/>
    <n v="717"/>
    <n v="1092.8"/>
    <n v="813629"/>
    <n v="1134.7684797768479"/>
  </r>
  <r>
    <s v="PREMIER GLOBAL SERVICE LIMITADA"/>
    <x v="0"/>
    <x v="0"/>
    <n v="2"/>
    <n v="3"/>
    <x v="0"/>
    <x v="3"/>
    <x v="0"/>
    <n v="1123"/>
    <n v="699.26"/>
    <n v="717870"/>
    <n v="639.24309884238642"/>
  </r>
  <r>
    <s v="PREMIER GLOBAL SERVICE LIMITADA"/>
    <x v="0"/>
    <x v="0"/>
    <n v="2"/>
    <n v="2"/>
    <x v="0"/>
    <x v="3"/>
    <x v="4"/>
    <n v="290"/>
    <n v="1308.74"/>
    <n v="964831"/>
    <n v="3327.003448275862"/>
  </r>
  <r>
    <s v="PREMIER GLOBAL SERVICE LIMITADA"/>
    <x v="0"/>
    <x v="0"/>
    <n v="2"/>
    <n v="2"/>
    <x v="0"/>
    <x v="3"/>
    <x v="3"/>
    <n v="270"/>
    <n v="933.06"/>
    <n v="662270"/>
    <n v="2452.8518518518517"/>
  </r>
  <r>
    <s v="PREMIER GLOBAL SERVICE LIMITADA"/>
    <x v="0"/>
    <x v="0"/>
    <n v="2"/>
    <n v="2"/>
    <x v="0"/>
    <x v="3"/>
    <x v="2"/>
    <n v="380"/>
    <n v="943.44"/>
    <n v="547889"/>
    <n v="1441.8131578947368"/>
  </r>
  <r>
    <s v="PREMIER GLOBAL SERVICE LIMITADA"/>
    <x v="0"/>
    <x v="0"/>
    <n v="2"/>
    <n v="2"/>
    <x v="0"/>
    <x v="3"/>
    <x v="1"/>
    <n v="711"/>
    <n v="1080.3900000000001"/>
    <n v="676545"/>
    <n v="951.54008438818562"/>
  </r>
  <r>
    <s v="PREMIER GLOBAL SERVICE LIMITADA"/>
    <x v="0"/>
    <x v="0"/>
    <n v="2"/>
    <n v="2"/>
    <x v="0"/>
    <x v="3"/>
    <x v="0"/>
    <n v="999"/>
    <n v="643.58000000000004"/>
    <n v="395371"/>
    <n v="395.76676676676675"/>
  </r>
  <r>
    <s v="PREMIER GLOBAL SERVICE LIMITADA"/>
    <x v="0"/>
    <x v="0"/>
    <n v="2"/>
    <n v="1"/>
    <x v="0"/>
    <x v="3"/>
    <x v="4"/>
    <n v="306"/>
    <n v="1381.14"/>
    <n v="843999"/>
    <n v="2758.1666666666665"/>
  </r>
  <r>
    <s v="PREMIER GLOBAL SERVICE LIMITADA"/>
    <x v="0"/>
    <x v="0"/>
    <n v="2"/>
    <n v="1"/>
    <x v="0"/>
    <x v="3"/>
    <x v="3"/>
    <n v="281"/>
    <n v="963.03"/>
    <n v="535285"/>
    <n v="1904.9288256227758"/>
  </r>
  <r>
    <s v="PREMIER GLOBAL SERVICE LIMITADA"/>
    <x v="0"/>
    <x v="0"/>
    <n v="2"/>
    <n v="1"/>
    <x v="0"/>
    <x v="3"/>
    <x v="2"/>
    <n v="448"/>
    <n v="1111.2"/>
    <n v="670813"/>
    <n v="1497.3504464285713"/>
  </r>
  <r>
    <s v="PREMIER GLOBAL SERVICE LIMITADA"/>
    <x v="0"/>
    <x v="0"/>
    <n v="2"/>
    <n v="1"/>
    <x v="0"/>
    <x v="3"/>
    <x v="1"/>
    <n v="787"/>
    <n v="1200.76"/>
    <n v="689641"/>
    <n v="876.2909783989835"/>
  </r>
  <r>
    <s v="PREMIER GLOBAL SERVICE LIMITADA"/>
    <x v="0"/>
    <x v="0"/>
    <n v="2"/>
    <n v="3"/>
    <x v="0"/>
    <x v="3"/>
    <x v="3"/>
    <n v="270"/>
    <n v="931.79"/>
    <n v="592662"/>
    <n v="2195.0444444444443"/>
  </r>
  <r>
    <s v="PREMIER GLOBAL SERVICE LIMITADA"/>
    <x v="0"/>
    <x v="1"/>
    <n v="3"/>
    <n v="3"/>
    <x v="0"/>
    <x v="3"/>
    <x v="3"/>
    <n v="144"/>
    <n v="499.1"/>
    <n v="478562"/>
    <n v="3323.3472222222222"/>
  </r>
  <r>
    <s v="PREMIER GLOBAL SERVICE LIMITADA"/>
    <x v="0"/>
    <x v="1"/>
    <n v="3"/>
    <n v="3"/>
    <x v="0"/>
    <x v="3"/>
    <x v="4"/>
    <n v="144"/>
    <n v="647.29"/>
    <n v="646668"/>
    <n v="4490.75"/>
  </r>
  <r>
    <s v="PREMIER GLOBAL SERVICE LIMITADA"/>
    <x v="0"/>
    <x v="1"/>
    <n v="3"/>
    <n v="3"/>
    <x v="0"/>
    <x v="3"/>
    <x v="2"/>
    <n v="196"/>
    <n v="486.67"/>
    <n v="355943"/>
    <n v="1816.0357142857142"/>
  </r>
  <r>
    <s v="PREMIER GLOBAL SERVICE LIMITADA"/>
    <x v="0"/>
    <x v="1"/>
    <n v="3"/>
    <n v="3"/>
    <x v="0"/>
    <x v="3"/>
    <x v="1"/>
    <n v="283"/>
    <n v="430.51"/>
    <n v="450940"/>
    <n v="1593.4275618374559"/>
  </r>
  <r>
    <s v="PREMIER GLOBAL SERVICE LIMITADA"/>
    <x v="0"/>
    <x v="1"/>
    <n v="3"/>
    <n v="3"/>
    <x v="0"/>
    <x v="3"/>
    <x v="0"/>
    <n v="438"/>
    <n v="244.6"/>
    <n v="304199"/>
    <n v="694.51826484018261"/>
  </r>
  <r>
    <s v="PREMIER GLOBAL SERVICE LIMITADA"/>
    <x v="0"/>
    <x v="1"/>
    <n v="3"/>
    <n v="2"/>
    <x v="0"/>
    <x v="3"/>
    <x v="4"/>
    <n v="288"/>
    <n v="1308.8699999999999"/>
    <n v="1049833"/>
    <n v="3645.2534722222222"/>
  </r>
  <r>
    <s v="PREMIER GLOBAL SERVICE LIMITADA"/>
    <x v="0"/>
    <x v="1"/>
    <n v="3"/>
    <n v="2"/>
    <x v="0"/>
    <x v="3"/>
    <x v="3"/>
    <n v="258"/>
    <n v="876.65"/>
    <n v="735685"/>
    <n v="2851.4922480620153"/>
  </r>
  <r>
    <s v="PREMIER GLOBAL SERVICE LIMITADA"/>
    <x v="0"/>
    <x v="1"/>
    <n v="3"/>
    <n v="2"/>
    <x v="0"/>
    <x v="3"/>
    <x v="2"/>
    <n v="337"/>
    <n v="838.39"/>
    <n v="526744"/>
    <n v="1563.0385756676558"/>
  </r>
  <r>
    <s v="PREMIER GLOBAL SERVICE LIMITADA"/>
    <x v="0"/>
    <x v="1"/>
    <n v="3"/>
    <n v="2"/>
    <x v="0"/>
    <x v="3"/>
    <x v="1"/>
    <n v="574"/>
    <n v="878.45"/>
    <n v="760929"/>
    <n v="1325.6602787456445"/>
  </r>
  <r>
    <s v="PREMIER GLOBAL SERVICE LIMITADA"/>
    <x v="0"/>
    <x v="1"/>
    <n v="3"/>
    <n v="2"/>
    <x v="0"/>
    <x v="3"/>
    <x v="0"/>
    <n v="887"/>
    <n v="542.27"/>
    <n v="548936"/>
    <n v="618.86809470124012"/>
  </r>
  <r>
    <s v="PREMIER GLOBAL SERVICE LIMITADA"/>
    <x v="0"/>
    <x v="1"/>
    <n v="3"/>
    <n v="1"/>
    <x v="0"/>
    <x v="3"/>
    <x v="4"/>
    <n v="288"/>
    <n v="1300.5999999999999"/>
    <n v="899846"/>
    <n v="3124.4652777777778"/>
  </r>
  <r>
    <s v="PREMIER GLOBAL SERVICE LIMITADA"/>
    <x v="0"/>
    <x v="1"/>
    <n v="3"/>
    <n v="1"/>
    <x v="0"/>
    <x v="3"/>
    <x v="3"/>
    <n v="300"/>
    <n v="1033.97"/>
    <n v="699217"/>
    <n v="2330.7233333333334"/>
  </r>
  <r>
    <s v="PREMIER GLOBAL SERVICE LIMITADA"/>
    <x v="0"/>
    <x v="1"/>
    <n v="3"/>
    <n v="1"/>
    <x v="0"/>
    <x v="3"/>
    <x v="2"/>
    <n v="426"/>
    <n v="1048.73"/>
    <n v="810776"/>
    <n v="1903.2300469483569"/>
  </r>
  <r>
    <s v="PREMIER GLOBAL SERVICE LIMITADA"/>
    <x v="0"/>
    <x v="1"/>
    <n v="3"/>
    <n v="1"/>
    <x v="0"/>
    <x v="3"/>
    <x v="1"/>
    <n v="724"/>
    <n v="1105.8499999999999"/>
    <n v="815491"/>
    <n v="1126.3687845303868"/>
  </r>
  <r>
    <s v="PREMIER GLOBAL SERVICE LIMITADA"/>
    <x v="0"/>
    <x v="1"/>
    <n v="3"/>
    <n v="1"/>
    <x v="0"/>
    <x v="3"/>
    <x v="0"/>
    <n v="977"/>
    <n v="609.84"/>
    <n v="531297"/>
    <n v="543.80450358239511"/>
  </r>
  <r>
    <s v="PREMIER GLOBAL SERVICE LIMITADA"/>
    <x v="0"/>
    <x v="2"/>
    <n v="4"/>
    <n v="1"/>
    <x v="0"/>
    <x v="3"/>
    <x v="0"/>
    <n v="669"/>
    <n v="376.67"/>
    <n v="605451"/>
    <n v="905.00896860986552"/>
  </r>
  <r>
    <s v="PREMIER GLOBAL SERVICE LIMITADA"/>
    <x v="0"/>
    <x v="2"/>
    <n v="4"/>
    <n v="3"/>
    <x v="0"/>
    <x v="3"/>
    <x v="4"/>
    <n v="282"/>
    <n v="1262.49"/>
    <n v="1008464"/>
    <n v="3576.1134751773052"/>
  </r>
  <r>
    <s v="PREMIER GLOBAL SERVICE LIMITADA"/>
    <x v="0"/>
    <x v="2"/>
    <n v="4"/>
    <n v="1"/>
    <x v="0"/>
    <x v="3"/>
    <x v="2"/>
    <n v="246"/>
    <n v="606.29"/>
    <n v="714479"/>
    <n v="2904.3861788617887"/>
  </r>
  <r>
    <s v="PREMIER GLOBAL SERVICE LIMITADA"/>
    <x v="0"/>
    <x v="2"/>
    <n v="4"/>
    <n v="1"/>
    <x v="0"/>
    <x v="3"/>
    <x v="3"/>
    <n v="200"/>
    <n v="700.11"/>
    <n v="728628"/>
    <n v="3643.14"/>
  </r>
  <r>
    <s v="PREMIER GLOBAL SERVICE LIMITADA"/>
    <x v="0"/>
    <x v="2"/>
    <n v="4"/>
    <n v="1"/>
    <x v="0"/>
    <x v="3"/>
    <x v="4"/>
    <n v="171"/>
    <n v="781.4"/>
    <n v="743926"/>
    <n v="4350.4444444444443"/>
  </r>
  <r>
    <s v="PREMIER GLOBAL SERVICE LIMITADA"/>
    <x v="0"/>
    <x v="2"/>
    <n v="4"/>
    <n v="2"/>
    <x v="0"/>
    <x v="3"/>
    <x v="0"/>
    <n v="431"/>
    <n v="246.03"/>
    <n v="557118"/>
    <n v="1292.6171693735498"/>
  </r>
  <r>
    <s v="PREMIER GLOBAL SERVICE LIMITADA"/>
    <x v="0"/>
    <x v="2"/>
    <n v="4"/>
    <n v="2"/>
    <x v="0"/>
    <x v="3"/>
    <x v="1"/>
    <n v="255"/>
    <n v="388.93"/>
    <n v="624625"/>
    <n v="2449.5098039215686"/>
  </r>
  <r>
    <s v="PREMIER GLOBAL SERVICE LIMITADA"/>
    <x v="0"/>
    <x v="2"/>
    <n v="4"/>
    <n v="2"/>
    <x v="0"/>
    <x v="3"/>
    <x v="2"/>
    <n v="189"/>
    <n v="469.51"/>
    <n v="561322"/>
    <n v="2969.9576719576721"/>
  </r>
  <r>
    <s v="PREMIER GLOBAL SERVICE LIMITADA"/>
    <x v="0"/>
    <x v="2"/>
    <n v="4"/>
    <n v="2"/>
    <x v="0"/>
    <x v="3"/>
    <x v="3"/>
    <n v="127"/>
    <n v="441.68"/>
    <n v="512482"/>
    <n v="4035.2913385826773"/>
  </r>
  <r>
    <s v="PREMIER GLOBAL SERVICE LIMITADA"/>
    <x v="0"/>
    <x v="2"/>
    <n v="4"/>
    <n v="2"/>
    <x v="0"/>
    <x v="3"/>
    <x v="4"/>
    <n v="151"/>
    <n v="674.67"/>
    <n v="542082"/>
    <n v="3589.9470198675494"/>
  </r>
  <r>
    <s v="PREMIER GLOBAL SERVICE LIMITADA"/>
    <x v="0"/>
    <x v="2"/>
    <n v="4"/>
    <n v="3"/>
    <x v="0"/>
    <x v="3"/>
    <x v="0"/>
    <n v="721"/>
    <n v="416.03"/>
    <n v="829935"/>
    <n v="1151.0887656033287"/>
  </r>
  <r>
    <s v="PREMIER GLOBAL SERVICE LIMITADA"/>
    <x v="0"/>
    <x v="2"/>
    <n v="4"/>
    <n v="3"/>
    <x v="0"/>
    <x v="3"/>
    <x v="1"/>
    <n v="509"/>
    <n v="762.35"/>
    <n v="878608"/>
    <n v="1726.1453831041258"/>
  </r>
  <r>
    <s v="PREMIER GLOBAL SERVICE LIMITADA"/>
    <x v="0"/>
    <x v="2"/>
    <n v="4"/>
    <n v="3"/>
    <x v="0"/>
    <x v="3"/>
    <x v="2"/>
    <n v="382"/>
    <n v="952.18"/>
    <n v="714403"/>
    <n v="1870.1649214659685"/>
  </r>
  <r>
    <s v="PREMIER GLOBAL SERVICE LIMITADA"/>
    <x v="0"/>
    <x v="2"/>
    <n v="4"/>
    <n v="3"/>
    <x v="0"/>
    <x v="3"/>
    <x v="3"/>
    <n v="280"/>
    <n v="969.4"/>
    <n v="835388"/>
    <n v="2983.5285714285715"/>
  </r>
  <r>
    <s v="PREMIER GLOBAL SERVICE LIMITADA"/>
    <x v="0"/>
    <x v="2"/>
    <n v="4"/>
    <n v="1"/>
    <x v="0"/>
    <x v="3"/>
    <x v="1"/>
    <n v="356"/>
    <n v="539.37"/>
    <n v="684144"/>
    <n v="1921.7528089887639"/>
  </r>
  <r>
    <s v="PRINTING DELIVERY S.A."/>
    <x v="0"/>
    <x v="0"/>
    <n v="2"/>
    <n v="3"/>
    <x v="1"/>
    <x v="1"/>
    <x v="0"/>
    <n v="131043"/>
    <n v="3369116"/>
    <n v="114608045"/>
    <n v="874.58349549384548"/>
  </r>
  <r>
    <s v="PRINTING DELIVERY S.A."/>
    <x v="0"/>
    <x v="0"/>
    <n v="2"/>
    <n v="2"/>
    <x v="1"/>
    <x v="1"/>
    <x v="0"/>
    <n v="110981"/>
    <n v="2853322"/>
    <n v="93514119"/>
    <n v="842.61377172669199"/>
  </r>
  <r>
    <s v="PRINTING DELIVERY S.A."/>
    <x v="0"/>
    <x v="0"/>
    <n v="2"/>
    <n v="1"/>
    <x v="1"/>
    <x v="1"/>
    <x v="0"/>
    <n v="82866"/>
    <n v="2130485"/>
    <n v="67026014"/>
    <n v="808.84818864190379"/>
  </r>
  <r>
    <s v="PRINTING DELIVERY S.A."/>
    <x v="0"/>
    <x v="0"/>
    <n v="2"/>
    <n v="3"/>
    <x v="1"/>
    <x v="2"/>
    <x v="0"/>
    <n v="67950"/>
    <n v="1746995"/>
    <n v="96320014"/>
    <n v="1417.5130831493746"/>
  </r>
  <r>
    <s v="PRINTING DELIVERY S.A."/>
    <x v="0"/>
    <x v="0"/>
    <n v="2"/>
    <n v="2"/>
    <x v="1"/>
    <x v="2"/>
    <x v="0"/>
    <n v="64144"/>
    <n v="1649142"/>
    <n v="90748855"/>
    <n v="1414.7676322025443"/>
  </r>
  <r>
    <s v="PRINTING DELIVERY S.A."/>
    <x v="0"/>
    <x v="0"/>
    <n v="2"/>
    <n v="1"/>
    <x v="1"/>
    <x v="2"/>
    <x v="0"/>
    <n v="83717"/>
    <n v="2152364"/>
    <n v="122891669"/>
    <n v="1467.9416247596068"/>
  </r>
  <r>
    <s v="PRINTING DELIVERY S.A."/>
    <x v="0"/>
    <x v="1"/>
    <n v="3"/>
    <n v="1"/>
    <x v="1"/>
    <x v="2"/>
    <x v="0"/>
    <n v="93992"/>
    <n v="2416534"/>
    <n v="86393283"/>
    <n v="919.15570474082904"/>
  </r>
  <r>
    <s v="PRINTING DELIVERY S.A."/>
    <x v="0"/>
    <x v="1"/>
    <n v="3"/>
    <n v="3"/>
    <x v="1"/>
    <x v="1"/>
    <x v="0"/>
    <n v="134754"/>
    <n v="3464525"/>
    <n v="118531173"/>
    <n v="879.6115365777639"/>
  </r>
  <r>
    <s v="PRINTING DELIVERY S.A."/>
    <x v="0"/>
    <x v="1"/>
    <n v="3"/>
    <n v="2"/>
    <x v="1"/>
    <x v="1"/>
    <x v="0"/>
    <n v="170679"/>
    <n v="4388157"/>
    <n v="129829713"/>
    <n v="760.66600460513598"/>
  </r>
  <r>
    <s v="PRINTING DELIVERY S.A."/>
    <x v="0"/>
    <x v="1"/>
    <n v="3"/>
    <n v="1"/>
    <x v="1"/>
    <x v="1"/>
    <x v="0"/>
    <n v="197036"/>
    <n v="5065796"/>
    <n v="135947140"/>
    <n v="689.96092084695181"/>
  </r>
  <r>
    <s v="PRINTING DELIVERY S.A."/>
    <x v="0"/>
    <x v="1"/>
    <n v="3"/>
    <n v="3"/>
    <x v="1"/>
    <x v="2"/>
    <x v="0"/>
    <n v="78657"/>
    <n v="2022271"/>
    <n v="76880547"/>
    <n v="977.41519508753197"/>
  </r>
  <r>
    <s v="PRINTING DELIVERY S.A."/>
    <x v="0"/>
    <x v="1"/>
    <n v="3"/>
    <n v="2"/>
    <x v="1"/>
    <x v="2"/>
    <x v="0"/>
    <n v="108887"/>
    <n v="2799485"/>
    <n v="125038533"/>
    <n v="1148.3329782251324"/>
  </r>
  <r>
    <s v="PRINTING DELIVERY S.A."/>
    <x v="0"/>
    <x v="2"/>
    <n v="4"/>
    <n v="3"/>
    <x v="1"/>
    <x v="2"/>
    <x v="0"/>
    <n v="79241"/>
    <n v="2037286"/>
    <n v="75787841"/>
    <n v="956.42206685932786"/>
  </r>
  <r>
    <s v="PRINTING DELIVERY S.A."/>
    <x v="0"/>
    <x v="2"/>
    <n v="4"/>
    <n v="1"/>
    <x v="1"/>
    <x v="2"/>
    <x v="0"/>
    <n v="87251"/>
    <n v="2243223"/>
    <n v="83716609"/>
    <n v="959.49168490905549"/>
  </r>
  <r>
    <s v="PRINTING DELIVERY S.A."/>
    <x v="0"/>
    <x v="2"/>
    <n v="4"/>
    <n v="3"/>
    <x v="1"/>
    <x v="1"/>
    <x v="0"/>
    <n v="84846"/>
    <n v="2181391"/>
    <n v="71173692"/>
    <n v="838.85736510854963"/>
  </r>
  <r>
    <s v="PRINTING DELIVERY S.A."/>
    <x v="0"/>
    <x v="2"/>
    <n v="4"/>
    <n v="2"/>
    <x v="1"/>
    <x v="1"/>
    <x v="0"/>
    <n v="97202"/>
    <n v="2499063"/>
    <n v="87260274"/>
    <n v="897.72097281948936"/>
  </r>
  <r>
    <s v="PRINTING DELIVERY S.A."/>
    <x v="0"/>
    <x v="2"/>
    <n v="4"/>
    <n v="1"/>
    <x v="1"/>
    <x v="1"/>
    <x v="0"/>
    <n v="157401"/>
    <n v="4046780"/>
    <n v="125404737"/>
    <n v="796.72134865725127"/>
  </r>
  <r>
    <s v="PRINTING DELIVERY S.A."/>
    <x v="0"/>
    <x v="2"/>
    <n v="4"/>
    <n v="2"/>
    <x v="1"/>
    <x v="2"/>
    <x v="0"/>
    <n v="103744"/>
    <n v="2667258"/>
    <n v="105839830"/>
    <n v="1020.2019393892659"/>
  </r>
  <r>
    <s v="PRONTICOURIER EXPRESS LTDA"/>
    <x v="0"/>
    <x v="1"/>
    <n v="3"/>
    <n v="3"/>
    <x v="0"/>
    <x v="2"/>
    <x v="0"/>
    <n v="11889"/>
    <n v="11889"/>
    <n v="5846415"/>
    <n v="491.7499369164774"/>
  </r>
  <r>
    <s v="PRONTICOURIER EXPRESS LTDA"/>
    <x v="0"/>
    <x v="1"/>
    <n v="3"/>
    <n v="2"/>
    <x v="0"/>
    <x v="2"/>
    <x v="0"/>
    <n v="4549"/>
    <n v="4549"/>
    <n v="2260853"/>
    <n v="497"/>
  </r>
  <r>
    <s v="PRONTICOURIER EXPRESS LTDA"/>
    <x v="0"/>
    <x v="1"/>
    <n v="3"/>
    <n v="1"/>
    <x v="0"/>
    <x v="2"/>
    <x v="0"/>
    <n v="3765"/>
    <n v="3765"/>
    <n v="1864051"/>
    <n v="495.09986719787514"/>
  </r>
  <r>
    <s v="PRONTICOURIER EXPRESS LTDA"/>
    <x v="0"/>
    <x v="1"/>
    <n v="3"/>
    <n v="3"/>
    <x v="0"/>
    <x v="1"/>
    <x v="0"/>
    <n v="31808"/>
    <n v="31808"/>
    <n v="17946391"/>
    <n v="564.20997862173033"/>
  </r>
  <r>
    <s v="PRONTICOURIER EXPRESS LTDA"/>
    <x v="0"/>
    <x v="1"/>
    <n v="3"/>
    <n v="2"/>
    <x v="0"/>
    <x v="1"/>
    <x v="0"/>
    <n v="39843"/>
    <n v="39843"/>
    <n v="22018835"/>
    <n v="552.63998694877398"/>
  </r>
  <r>
    <s v="PRONTICOURIER EXPRESS LTDA"/>
    <x v="0"/>
    <x v="1"/>
    <n v="3"/>
    <n v="1"/>
    <x v="0"/>
    <x v="1"/>
    <x v="0"/>
    <n v="15159"/>
    <n v="15159"/>
    <n v="8564986"/>
    <n v="565.00996107922685"/>
  </r>
  <r>
    <s v="PRONTO ENVIOS LOGISTICA S.A.S"/>
    <x v="0"/>
    <x v="0"/>
    <n v="2"/>
    <n v="2"/>
    <x v="1"/>
    <x v="1"/>
    <x v="0"/>
    <n v="1131"/>
    <n v="565.5"/>
    <n v="1415285"/>
    <n v="1251.3572060123784"/>
  </r>
  <r>
    <s v="PRONTO ENVIOS LOGISTICA S.A.S"/>
    <x v="0"/>
    <x v="0"/>
    <n v="2"/>
    <n v="2"/>
    <x v="1"/>
    <x v="2"/>
    <x v="0"/>
    <n v="10776"/>
    <n v="5388"/>
    <n v="9146480"/>
    <n v="848.7824795842613"/>
  </r>
  <r>
    <s v="PRONTO ENVIOS LOGISTICA S.A.S"/>
    <x v="0"/>
    <x v="0"/>
    <n v="2"/>
    <n v="3"/>
    <x v="1"/>
    <x v="1"/>
    <x v="0"/>
    <n v="29785"/>
    <n v="14892.5"/>
    <n v="17397701.260000002"/>
    <n v="584.10949336914564"/>
  </r>
  <r>
    <s v="PRONTO ENVIOS LOGISTICA S.A.S"/>
    <x v="0"/>
    <x v="0"/>
    <n v="2"/>
    <n v="3"/>
    <x v="1"/>
    <x v="2"/>
    <x v="0"/>
    <n v="11152"/>
    <n v="5576"/>
    <n v="9750877.6799999997"/>
    <n v="874.36134146341465"/>
  </r>
  <r>
    <s v="PRONTO ENVIOS LOGISTICA S.A.S"/>
    <x v="0"/>
    <x v="0"/>
    <n v="2"/>
    <n v="1"/>
    <x v="0"/>
    <x v="1"/>
    <x v="0"/>
    <n v="318"/>
    <n v="159"/>
    <n v="3938680"/>
    <n v="12385.786163522012"/>
  </r>
  <r>
    <s v="PRONTO ENVIOS LOGISTICA S.A.S"/>
    <x v="0"/>
    <x v="0"/>
    <n v="2"/>
    <n v="1"/>
    <x v="0"/>
    <x v="2"/>
    <x v="0"/>
    <n v="10324"/>
    <n v="5162"/>
    <n v="72117750"/>
    <n v="6985.4465323518016"/>
  </r>
  <r>
    <s v="PRONTO ENVIOS LOGISTICA S.A.S"/>
    <x v="0"/>
    <x v="0"/>
    <n v="2"/>
    <n v="2"/>
    <x v="0"/>
    <x v="1"/>
    <x v="0"/>
    <n v="334"/>
    <n v="167"/>
    <n v="3402917"/>
    <n v="10188.374251497005"/>
  </r>
  <r>
    <s v="PRONTO ENVIOS LOGISTICA S.A.S"/>
    <x v="0"/>
    <x v="0"/>
    <n v="2"/>
    <n v="2"/>
    <x v="0"/>
    <x v="2"/>
    <x v="0"/>
    <n v="12757"/>
    <n v="6378.5"/>
    <n v="93916100"/>
    <n v="7361.9267852943485"/>
  </r>
  <r>
    <s v="PRONTO ENVIOS LOGISTICA S.A.S"/>
    <x v="0"/>
    <x v="0"/>
    <n v="2"/>
    <n v="3"/>
    <x v="0"/>
    <x v="1"/>
    <x v="0"/>
    <n v="335"/>
    <n v="167.5"/>
    <n v="1851050"/>
    <n v="5525.5223880597014"/>
  </r>
  <r>
    <s v="PRONTO ENVIOS LOGISTICA S.A.S"/>
    <x v="0"/>
    <x v="0"/>
    <n v="2"/>
    <n v="3"/>
    <x v="0"/>
    <x v="2"/>
    <x v="0"/>
    <n v="13350"/>
    <n v="6675"/>
    <n v="105773529.44"/>
    <n v="7923.1108194756553"/>
  </r>
  <r>
    <s v="PRONTO ENVIOS LOGISTICA S.A.S"/>
    <x v="0"/>
    <x v="0"/>
    <n v="2"/>
    <n v="1"/>
    <x v="1"/>
    <x v="2"/>
    <x v="0"/>
    <n v="9484"/>
    <n v="4742"/>
    <n v="6710210"/>
    <n v="707.52952340784475"/>
  </r>
  <r>
    <s v="PRONTO ENVIOS LOGISTICA S.A.S"/>
    <x v="0"/>
    <x v="0"/>
    <n v="2"/>
    <n v="1"/>
    <x v="1"/>
    <x v="1"/>
    <x v="0"/>
    <n v="8999"/>
    <n v="4499.5"/>
    <n v="5886455.4400000004"/>
    <n v="654.12328480942335"/>
  </r>
  <r>
    <s v="PRONTO ENVIOS LOGISTICA S.A.S"/>
    <x v="0"/>
    <x v="1"/>
    <n v="3"/>
    <n v="1"/>
    <x v="1"/>
    <x v="1"/>
    <x v="0"/>
    <n v="13451"/>
    <n v="6725.5"/>
    <n v="8022800"/>
    <n v="596.4463608653632"/>
  </r>
  <r>
    <s v="PRONTO ENVIOS LOGISTICA S.A.S"/>
    <x v="0"/>
    <x v="1"/>
    <n v="3"/>
    <n v="1"/>
    <x v="1"/>
    <x v="2"/>
    <x v="0"/>
    <n v="10028"/>
    <n v="5014"/>
    <n v="7735780"/>
    <n v="771.41802951735144"/>
  </r>
  <r>
    <s v="PRONTO ENVIOS LOGISTICA S.A.S"/>
    <x v="0"/>
    <x v="1"/>
    <n v="3"/>
    <n v="2"/>
    <x v="1"/>
    <x v="1"/>
    <x v="0"/>
    <n v="4753"/>
    <n v="2376.5"/>
    <n v="3045250"/>
    <n v="640.70061014096359"/>
  </r>
  <r>
    <s v="PRONTO ENVIOS LOGISTICA S.A.S"/>
    <x v="0"/>
    <x v="1"/>
    <n v="3"/>
    <n v="2"/>
    <x v="1"/>
    <x v="2"/>
    <x v="0"/>
    <n v="13815"/>
    <n v="6907.5"/>
    <n v="11679125"/>
    <n v="845.394498733261"/>
  </r>
  <r>
    <s v="PRONTO ENVIOS LOGISTICA S.A.S"/>
    <x v="0"/>
    <x v="1"/>
    <n v="3"/>
    <n v="3"/>
    <x v="1"/>
    <x v="1"/>
    <x v="0"/>
    <n v="25248"/>
    <n v="12624"/>
    <n v="14971158.619999999"/>
    <n v="592.9641405259822"/>
  </r>
  <r>
    <s v="PRONTO ENVIOS LOGISTICA S.A.S"/>
    <x v="0"/>
    <x v="1"/>
    <n v="3"/>
    <n v="3"/>
    <x v="1"/>
    <x v="2"/>
    <x v="0"/>
    <n v="11340"/>
    <n v="5670"/>
    <n v="9940294"/>
    <n v="876.56913580246919"/>
  </r>
  <r>
    <s v="PRONTO ENVIOS LOGISTICA S.A.S"/>
    <x v="0"/>
    <x v="1"/>
    <n v="3"/>
    <n v="3"/>
    <x v="0"/>
    <x v="1"/>
    <x v="0"/>
    <n v="306"/>
    <n v="153"/>
    <n v="1843550"/>
    <n v="6024.6732026143791"/>
  </r>
  <r>
    <s v="PRONTO ENVIOS LOGISTICA S.A.S"/>
    <x v="0"/>
    <x v="1"/>
    <n v="3"/>
    <n v="3"/>
    <x v="0"/>
    <x v="2"/>
    <x v="0"/>
    <n v="15479"/>
    <n v="7739.5"/>
    <n v="114831950"/>
    <n v="7418.5638607145165"/>
  </r>
  <r>
    <s v="PRONTO ENVIOS LOGISTICA S.A.S"/>
    <x v="0"/>
    <x v="1"/>
    <n v="3"/>
    <n v="1"/>
    <x v="0"/>
    <x v="1"/>
    <x v="0"/>
    <n v="738"/>
    <n v="369"/>
    <n v="2494500"/>
    <n v="3380.0813008130081"/>
  </r>
  <r>
    <s v="PRONTO ENVIOS LOGISTICA S.A.S"/>
    <x v="0"/>
    <x v="1"/>
    <n v="3"/>
    <n v="1"/>
    <x v="0"/>
    <x v="2"/>
    <x v="0"/>
    <n v="13191"/>
    <n v="6595.5"/>
    <n v="98608250"/>
    <n v="7475.4188461830036"/>
  </r>
  <r>
    <s v="PRONTO ENVIOS LOGISTICA S.A.S"/>
    <x v="0"/>
    <x v="1"/>
    <n v="3"/>
    <n v="2"/>
    <x v="0"/>
    <x v="1"/>
    <x v="0"/>
    <n v="492"/>
    <n v="246"/>
    <n v="2029600"/>
    <n v="4125.2032520325201"/>
  </r>
  <r>
    <s v="PRONTO ENVIOS LOGISTICA S.A.S"/>
    <x v="0"/>
    <x v="1"/>
    <n v="3"/>
    <n v="2"/>
    <x v="0"/>
    <x v="2"/>
    <x v="0"/>
    <n v="12680"/>
    <n v="6340"/>
    <n v="104915098"/>
    <n v="8274.0613564668765"/>
  </r>
  <r>
    <s v="PRONTO ENVIOS LOGISTICA S.A.S"/>
    <x v="0"/>
    <x v="2"/>
    <n v="4"/>
    <n v="3"/>
    <x v="1"/>
    <x v="2"/>
    <x v="0"/>
    <n v="19638"/>
    <n v="9819"/>
    <n v="14120681.619999999"/>
    <n v="719.04886546491491"/>
  </r>
  <r>
    <s v="PRONTO ENVIOS LOGISTICA S.A.S"/>
    <x v="0"/>
    <x v="2"/>
    <n v="4"/>
    <n v="1"/>
    <x v="1"/>
    <x v="1"/>
    <x v="0"/>
    <n v="14987"/>
    <n v="7493.5"/>
    <n v="9033287.1999999993"/>
    <n v="602.74152265296584"/>
  </r>
  <r>
    <s v="PRONTO ENVIOS LOGISTICA S.A.S"/>
    <x v="0"/>
    <x v="2"/>
    <n v="4"/>
    <n v="3"/>
    <x v="0"/>
    <x v="1"/>
    <x v="0"/>
    <n v="685"/>
    <n v="342.5"/>
    <n v="6075700"/>
    <n v="8869.6350364963509"/>
  </r>
  <r>
    <s v="PRONTO ENVIOS LOGISTICA S.A.S"/>
    <x v="0"/>
    <x v="2"/>
    <n v="4"/>
    <n v="3"/>
    <x v="0"/>
    <x v="2"/>
    <x v="0"/>
    <n v="15898"/>
    <n v="7949"/>
    <n v="111797550"/>
    <n v="7032.1770033966541"/>
  </r>
  <r>
    <s v="PRONTO ENVIOS LOGISTICA S.A.S"/>
    <x v="0"/>
    <x v="2"/>
    <n v="4"/>
    <n v="1"/>
    <x v="0"/>
    <x v="1"/>
    <x v="0"/>
    <n v="300"/>
    <n v="150"/>
    <n v="1828450"/>
    <n v="6094.833333333333"/>
  </r>
  <r>
    <s v="PRONTO ENVIOS LOGISTICA S.A.S"/>
    <x v="0"/>
    <x v="2"/>
    <n v="4"/>
    <n v="1"/>
    <x v="0"/>
    <x v="2"/>
    <x v="0"/>
    <n v="12950"/>
    <n v="6475"/>
    <n v="94526600"/>
    <n v="7299.3513513513517"/>
  </r>
  <r>
    <s v="PRONTO ENVIOS LOGISTICA S.A.S"/>
    <x v="0"/>
    <x v="2"/>
    <n v="4"/>
    <n v="2"/>
    <x v="0"/>
    <x v="1"/>
    <x v="0"/>
    <n v="432"/>
    <n v="216"/>
    <n v="2661100"/>
    <n v="6159.9537037037035"/>
  </r>
  <r>
    <s v="PRONTO ENVIOS LOGISTICA S.A.S"/>
    <x v="0"/>
    <x v="2"/>
    <n v="4"/>
    <n v="2"/>
    <x v="0"/>
    <x v="2"/>
    <x v="0"/>
    <n v="16413"/>
    <n v="8206.5"/>
    <n v="136015120"/>
    <n v="8287.0358861877776"/>
  </r>
  <r>
    <s v="PRONTO ENVIOS LOGISTICA S.A.S"/>
    <x v="0"/>
    <x v="2"/>
    <n v="4"/>
    <n v="1"/>
    <x v="1"/>
    <x v="2"/>
    <x v="0"/>
    <n v="11227"/>
    <n v="5613.5"/>
    <n v="7628768.2999999998"/>
    <n v="679.5019417475728"/>
  </r>
  <r>
    <s v="PRONTO ENVIOS LOGISTICA S.A.S"/>
    <x v="0"/>
    <x v="2"/>
    <n v="4"/>
    <n v="2"/>
    <x v="1"/>
    <x v="1"/>
    <x v="0"/>
    <n v="42849"/>
    <n v="21424.5"/>
    <n v="25060821.359999999"/>
    <n v="584.86362248827277"/>
  </r>
  <r>
    <s v="PRONTO ENVIOS LOGISTICA S.A.S"/>
    <x v="0"/>
    <x v="2"/>
    <n v="4"/>
    <n v="2"/>
    <x v="1"/>
    <x v="2"/>
    <x v="0"/>
    <n v="10626"/>
    <n v="6907.5"/>
    <n v="7608401.9400000004"/>
    <n v="716.0174985883682"/>
  </r>
  <r>
    <s v="PRONTO ENVIOS LOGISTICA S.A.S"/>
    <x v="0"/>
    <x v="2"/>
    <n v="4"/>
    <n v="3"/>
    <x v="1"/>
    <x v="1"/>
    <x v="0"/>
    <n v="41734"/>
    <n v="20867"/>
    <n v="24883299.199999999"/>
    <n v="596.23566396702927"/>
  </r>
  <r>
    <s v="PROYECTOS DE INGENIERIA S.A."/>
    <x v="0"/>
    <x v="0"/>
    <n v="2"/>
    <n v="3"/>
    <x v="1"/>
    <x v="2"/>
    <x v="0"/>
    <n v="228530"/>
    <n v="4570.6000000000004"/>
    <n v="130262100"/>
    <n v="570"/>
  </r>
  <r>
    <s v="PROYECTOS DE INGENIERIA S.A."/>
    <x v="0"/>
    <x v="0"/>
    <n v="2"/>
    <n v="1"/>
    <x v="1"/>
    <x v="2"/>
    <x v="0"/>
    <n v="222184"/>
    <n v="4443.68"/>
    <n v="126644880"/>
    <n v="570"/>
  </r>
  <r>
    <s v="PROYECTOS DE INGENIERIA S.A."/>
    <x v="0"/>
    <x v="0"/>
    <n v="2"/>
    <n v="2"/>
    <x v="1"/>
    <x v="2"/>
    <x v="0"/>
    <n v="221593"/>
    <n v="4431.8599999999997"/>
    <n v="126308010"/>
    <n v="570"/>
  </r>
  <r>
    <s v="PROYECTOS DE INGENIERIA S.A."/>
    <x v="0"/>
    <x v="1"/>
    <n v="3"/>
    <n v="1"/>
    <x v="1"/>
    <x v="2"/>
    <x v="0"/>
    <n v="211987"/>
    <n v="4239.74"/>
    <n v="120832590"/>
    <n v="570"/>
  </r>
  <r>
    <s v="PROYECTOS DE INGENIERIA S.A."/>
    <x v="0"/>
    <x v="1"/>
    <n v="3"/>
    <n v="2"/>
    <x v="1"/>
    <x v="2"/>
    <x v="0"/>
    <n v="201527"/>
    <n v="4030.54"/>
    <n v="114870390"/>
    <n v="570"/>
  </r>
  <r>
    <s v="PROYECTOS DE INGENIERIA S.A."/>
    <x v="0"/>
    <x v="1"/>
    <n v="3"/>
    <n v="3"/>
    <x v="1"/>
    <x v="2"/>
    <x v="0"/>
    <n v="91595"/>
    <n v="1831.9"/>
    <n v="52209150"/>
    <n v="570"/>
  </r>
  <r>
    <s v="PUNTUAL CORREO URBANO SERVICIOS FINANCIEROS E U"/>
    <x v="0"/>
    <x v="0"/>
    <n v="2"/>
    <n v="3"/>
    <x v="1"/>
    <x v="1"/>
    <x v="0"/>
    <n v="10996"/>
    <n v="137"/>
    <n v="29218680"/>
    <n v="2657.2098945070934"/>
  </r>
  <r>
    <s v="PUNTUAL CORREO URBANO SERVICIOS FINANCIEROS E U"/>
    <x v="0"/>
    <x v="0"/>
    <n v="2"/>
    <n v="2"/>
    <x v="1"/>
    <x v="1"/>
    <x v="0"/>
    <n v="18635"/>
    <n v="233"/>
    <n v="42901837"/>
    <n v="2302.2182452374564"/>
  </r>
  <r>
    <s v="PUNTUAL CORREO URBANO SERVICIOS FINANCIEROS E U"/>
    <x v="0"/>
    <x v="0"/>
    <n v="2"/>
    <n v="1"/>
    <x v="1"/>
    <x v="1"/>
    <x v="0"/>
    <n v="24772"/>
    <n v="310"/>
    <n v="75906157"/>
    <n v="3064.1917083804296"/>
  </r>
  <r>
    <s v="PUNTUAL CORREO URBANO SERVICIOS FINANCIEROS E U"/>
    <x v="0"/>
    <x v="1"/>
    <n v="3"/>
    <n v="1"/>
    <x v="1"/>
    <x v="1"/>
    <x v="0"/>
    <n v="161207"/>
    <n v="2015"/>
    <n v="90975823"/>
    <n v="564.34164149199478"/>
  </r>
  <r>
    <s v="PUNTUAL CORREO URBANO SERVICIOS FINANCIEROS E U"/>
    <x v="0"/>
    <x v="1"/>
    <n v="3"/>
    <n v="2"/>
    <x v="1"/>
    <x v="1"/>
    <x v="0"/>
    <n v="148659"/>
    <n v="1858"/>
    <n v="83894377"/>
    <n v="564.34105570466636"/>
  </r>
  <r>
    <s v="PUNTUAL CORREO URBANO SERVICIOS FINANCIEROS E U"/>
    <x v="0"/>
    <x v="1"/>
    <n v="3"/>
    <n v="3"/>
    <x v="1"/>
    <x v="1"/>
    <x v="0"/>
    <n v="84558"/>
    <n v="1057"/>
    <n v="47719454"/>
    <n v="564.33990870171954"/>
  </r>
  <r>
    <s v="PUNTUAL CORREO URBANO SERVICIOS FINANCIEROS E U"/>
    <x v="0"/>
    <x v="2"/>
    <n v="4"/>
    <n v="2"/>
    <x v="1"/>
    <x v="1"/>
    <x v="0"/>
    <n v="22665"/>
    <n v="283"/>
    <n v="41070846"/>
    <n v="1812.0823295830576"/>
  </r>
  <r>
    <s v="PUNTUAL CORREO URBANO SERVICIOS FINANCIEROS E U"/>
    <x v="0"/>
    <x v="2"/>
    <n v="4"/>
    <n v="1"/>
    <x v="1"/>
    <x v="1"/>
    <x v="0"/>
    <n v="31303"/>
    <n v="391"/>
    <n v="25915323"/>
    <n v="827.88624093537362"/>
  </r>
  <r>
    <s v="PUNTUAL CORREO URBANO SERVICIOS FINANCIEROS E U"/>
    <x v="0"/>
    <x v="2"/>
    <n v="4"/>
    <n v="3"/>
    <x v="1"/>
    <x v="1"/>
    <x v="0"/>
    <n v="40551"/>
    <n v="507"/>
    <n v="53038501"/>
    <n v="1307.9455747083919"/>
  </r>
  <r>
    <s v="QUADGRAPHICS COLOMBIA SAS"/>
    <x v="0"/>
    <x v="1"/>
    <n v="3"/>
    <n v="3"/>
    <x v="0"/>
    <x v="1"/>
    <x v="0"/>
    <n v="1"/>
    <n v="1"/>
    <n v="3000"/>
    <n v="3000"/>
  </r>
  <r>
    <s v="QUADGRAPHICS COLOMBIA SAS"/>
    <x v="0"/>
    <x v="2"/>
    <n v="4"/>
    <n v="3"/>
    <x v="1"/>
    <x v="2"/>
    <x v="0"/>
    <n v="27029"/>
    <n v="27029"/>
    <n v="74924470"/>
    <n v="2772.0030337785342"/>
  </r>
  <r>
    <s v="QUADGRAPHICS COLOMBIA SAS"/>
    <x v="0"/>
    <x v="2"/>
    <n v="4"/>
    <n v="1"/>
    <x v="1"/>
    <x v="2"/>
    <x v="0"/>
    <n v="24169"/>
    <n v="24169"/>
    <n v="72215338"/>
    <n v="2987.9323927344944"/>
  </r>
  <r>
    <s v="QUADGRAPHICS COLOMBIA SAS"/>
    <x v="0"/>
    <x v="2"/>
    <n v="4"/>
    <n v="2"/>
    <x v="1"/>
    <x v="2"/>
    <x v="0"/>
    <n v="27029"/>
    <n v="27029"/>
    <n v="74602970"/>
    <n v="2760.1084020866479"/>
  </r>
  <r>
    <s v="RED ESPECIALIZADA EN TRANSPORTE REDETRANS LTDA"/>
    <x v="0"/>
    <x v="0"/>
    <n v="2"/>
    <n v="2"/>
    <x v="0"/>
    <x v="1"/>
    <x v="1"/>
    <n v="1940"/>
    <n v="3788.5"/>
    <n v="14873818.98"/>
    <n v="7666.9170000000004"/>
  </r>
  <r>
    <s v="RED ESPECIALIZADA EN TRANSPORTE REDETRANS LTDA"/>
    <x v="0"/>
    <x v="0"/>
    <n v="2"/>
    <n v="2"/>
    <x v="0"/>
    <x v="1"/>
    <x v="2"/>
    <n v="1218"/>
    <n v="3580.1"/>
    <n v="11321538.779999999"/>
    <n v="9295.1878325123143"/>
  </r>
  <r>
    <s v="RED ESPECIALIZADA EN TRANSPORTE REDETRANS LTDA"/>
    <x v="0"/>
    <x v="0"/>
    <n v="2"/>
    <n v="2"/>
    <x v="0"/>
    <x v="1"/>
    <x v="0"/>
    <n v="57497"/>
    <n v="57210.7"/>
    <n v="292413931.69999999"/>
    <n v="5085.7250239142913"/>
  </r>
  <r>
    <s v="RED ESPECIALIZADA EN TRANSPORTE REDETRANS LTDA"/>
    <x v="0"/>
    <x v="0"/>
    <n v="2"/>
    <n v="1"/>
    <x v="0"/>
    <x v="2"/>
    <x v="4"/>
    <n v="232"/>
    <n v="1160"/>
    <n v="3475174.19"/>
    <n v="14979.199094827585"/>
  </r>
  <r>
    <s v="RED ESPECIALIZADA EN TRANSPORTE REDETRANS LTDA"/>
    <x v="0"/>
    <x v="0"/>
    <n v="2"/>
    <n v="1"/>
    <x v="0"/>
    <x v="2"/>
    <x v="3"/>
    <n v="212"/>
    <n v="848"/>
    <n v="2377749.42"/>
    <n v="11215.799150943396"/>
  </r>
  <r>
    <s v="RED ESPECIALIZADA EN TRANSPORTE REDETRANS LTDA"/>
    <x v="0"/>
    <x v="0"/>
    <n v="2"/>
    <n v="1"/>
    <x v="0"/>
    <x v="2"/>
    <x v="2"/>
    <n v="494"/>
    <n v="1478"/>
    <n v="4993004.7"/>
    <n v="10107.296963562754"/>
  </r>
  <r>
    <s v="RED ESPECIALIZADA EN TRANSPORTE REDETRANS LTDA"/>
    <x v="0"/>
    <x v="0"/>
    <n v="2"/>
    <n v="1"/>
    <x v="0"/>
    <x v="2"/>
    <x v="1"/>
    <n v="630"/>
    <n v="1243"/>
    <n v="5247517.2"/>
    <n v="8329.3923809523822"/>
  </r>
  <r>
    <s v="RED ESPECIALIZADA EN TRANSPORTE REDETRANS LTDA"/>
    <x v="0"/>
    <x v="0"/>
    <n v="2"/>
    <n v="1"/>
    <x v="0"/>
    <x v="2"/>
    <x v="0"/>
    <n v="15356"/>
    <n v="15264.9"/>
    <n v="84739945.670000002"/>
    <n v="5518.3606193019014"/>
  </r>
  <r>
    <s v="RED ESPECIALIZADA EN TRANSPORTE REDETRANS LTDA"/>
    <x v="0"/>
    <x v="0"/>
    <n v="2"/>
    <n v="1"/>
    <x v="0"/>
    <x v="1"/>
    <x v="4"/>
    <n v="3057.7"/>
    <n v="3057.7"/>
    <n v="7527532.46"/>
    <n v="2461.8283219413288"/>
  </r>
  <r>
    <s v="RED ESPECIALIZADA EN TRANSPORTE REDETRANS LTDA"/>
    <x v="0"/>
    <x v="0"/>
    <n v="2"/>
    <n v="1"/>
    <x v="0"/>
    <x v="1"/>
    <x v="3"/>
    <n v="2171.6"/>
    <n v="2171.6"/>
    <n v="5782974.9400000004"/>
    <n v="2663.0019064284402"/>
  </r>
  <r>
    <s v="RED ESPECIALIZADA EN TRANSPORTE REDETRANS LTDA"/>
    <x v="0"/>
    <x v="0"/>
    <n v="2"/>
    <n v="1"/>
    <x v="0"/>
    <x v="1"/>
    <x v="2"/>
    <n v="4334.8"/>
    <n v="4334.8"/>
    <n v="14273418.35"/>
    <n v="3292.7513034050012"/>
  </r>
  <r>
    <s v="RED ESPECIALIZADA EN TRANSPORTE REDETRANS LTDA"/>
    <x v="0"/>
    <x v="0"/>
    <n v="2"/>
    <n v="1"/>
    <x v="0"/>
    <x v="1"/>
    <x v="1"/>
    <n v="3641"/>
    <n v="3641"/>
    <n v="13938960.720000001"/>
    <n v="3828.3330733315024"/>
  </r>
  <r>
    <s v="RED ESPECIALIZADA EN TRANSPORTE REDETRANS LTDA"/>
    <x v="0"/>
    <x v="0"/>
    <n v="2"/>
    <n v="1"/>
    <x v="0"/>
    <x v="1"/>
    <x v="0"/>
    <n v="62329.69"/>
    <n v="62329.69"/>
    <n v="292006147.35000002"/>
    <n v="4684.8644257656342"/>
  </r>
  <r>
    <s v="RED ESPECIALIZADA EN TRANSPORTE REDETRANS LTDA"/>
    <x v="0"/>
    <x v="0"/>
    <n v="2"/>
    <n v="3"/>
    <x v="0"/>
    <x v="2"/>
    <x v="4"/>
    <n v="239"/>
    <n v="1183.8"/>
    <n v="5258759.6100000003"/>
    <n v="22003.178284518828"/>
  </r>
  <r>
    <s v="RED ESPECIALIZADA EN TRANSPORTE REDETRANS LTDA"/>
    <x v="0"/>
    <x v="0"/>
    <n v="2"/>
    <n v="3"/>
    <x v="0"/>
    <x v="2"/>
    <x v="3"/>
    <n v="191"/>
    <n v="755.89"/>
    <n v="2837952.72"/>
    <n v="14858.391204188483"/>
  </r>
  <r>
    <s v="RED ESPECIALIZADA EN TRANSPORTE REDETRANS LTDA"/>
    <x v="0"/>
    <x v="0"/>
    <n v="2"/>
    <n v="3"/>
    <x v="0"/>
    <x v="2"/>
    <x v="2"/>
    <n v="377"/>
    <n v="1125"/>
    <n v="5102700.63"/>
    <n v="13535.014933687002"/>
  </r>
  <r>
    <s v="RED ESPECIALIZADA EN TRANSPORTE REDETRANS LTDA"/>
    <x v="0"/>
    <x v="0"/>
    <n v="2"/>
    <n v="3"/>
    <x v="0"/>
    <x v="2"/>
    <x v="1"/>
    <n v="717"/>
    <n v="1418"/>
    <n v="6898138.9900000002"/>
    <n v="9620.8354114365411"/>
  </r>
  <r>
    <s v="RED ESPECIALIZADA EN TRANSPORTE REDETRANS LTDA"/>
    <x v="0"/>
    <x v="0"/>
    <n v="2"/>
    <n v="3"/>
    <x v="0"/>
    <x v="2"/>
    <x v="0"/>
    <n v="15020"/>
    <n v="14949.6"/>
    <n v="76047143.25"/>
    <n v="5063.0588049267644"/>
  </r>
  <r>
    <s v="RED ESPECIALIZADA EN TRANSPORTE REDETRANS LTDA"/>
    <x v="0"/>
    <x v="0"/>
    <n v="2"/>
    <n v="3"/>
    <x v="0"/>
    <x v="1"/>
    <x v="4"/>
    <n v="604"/>
    <n v="2917.7"/>
    <n v="7370475.7300000004"/>
    <n v="12202.774387417219"/>
  </r>
  <r>
    <s v="RED ESPECIALIZADA EN TRANSPORTE REDETRANS LTDA"/>
    <x v="0"/>
    <x v="0"/>
    <n v="2"/>
    <n v="3"/>
    <x v="0"/>
    <x v="1"/>
    <x v="3"/>
    <n v="565"/>
    <n v="2176.6999999999998"/>
    <n v="5480711.4900000002"/>
    <n v="9700.3743185840704"/>
  </r>
  <r>
    <s v="RED ESPECIALIZADA EN TRANSPORTE REDETRANS LTDA"/>
    <x v="0"/>
    <x v="0"/>
    <n v="2"/>
    <n v="3"/>
    <x v="0"/>
    <x v="1"/>
    <x v="2"/>
    <n v="946"/>
    <n v="2655"/>
    <n v="7989154.0300000003"/>
    <n v="8445.1945348837216"/>
  </r>
  <r>
    <s v="RED ESPECIALIZADA EN TRANSPORTE REDETRANS LTDA"/>
    <x v="0"/>
    <x v="0"/>
    <n v="2"/>
    <n v="3"/>
    <x v="0"/>
    <x v="1"/>
    <x v="1"/>
    <n v="1563"/>
    <n v="3052"/>
    <n v="11627210.08"/>
    <n v="7439.0339603326938"/>
  </r>
  <r>
    <s v="RED ESPECIALIZADA EN TRANSPORTE REDETRANS LTDA"/>
    <x v="0"/>
    <x v="0"/>
    <n v="2"/>
    <n v="3"/>
    <x v="0"/>
    <x v="1"/>
    <x v="0"/>
    <n v="52981"/>
    <n v="52747.41"/>
    <n v="263603193.47"/>
    <n v="4975.4288040995825"/>
  </r>
  <r>
    <s v="RED ESPECIALIZADA EN TRANSPORTE REDETRANS LTDA"/>
    <x v="0"/>
    <x v="0"/>
    <n v="2"/>
    <n v="2"/>
    <x v="0"/>
    <x v="2"/>
    <x v="4"/>
    <n v="370"/>
    <n v="1243.5999999999999"/>
    <n v="3348543.21"/>
    <n v="9050.1167837837838"/>
  </r>
  <r>
    <s v="RED ESPECIALIZADA EN TRANSPORTE REDETRANS LTDA"/>
    <x v="0"/>
    <x v="0"/>
    <n v="2"/>
    <n v="2"/>
    <x v="0"/>
    <x v="2"/>
    <x v="3"/>
    <n v="246"/>
    <n v="890.3"/>
    <n v="2826642.37"/>
    <n v="11490.416138211383"/>
  </r>
  <r>
    <s v="RED ESPECIALIZADA EN TRANSPORTE REDETRANS LTDA"/>
    <x v="0"/>
    <x v="0"/>
    <n v="2"/>
    <n v="2"/>
    <x v="0"/>
    <x v="2"/>
    <x v="2"/>
    <n v="577"/>
    <n v="1634.5"/>
    <n v="5319000.67"/>
    <n v="9218.3720450606579"/>
  </r>
  <r>
    <s v="RED ESPECIALIZADA EN TRANSPORTE REDETRANS LTDA"/>
    <x v="0"/>
    <x v="0"/>
    <n v="2"/>
    <n v="2"/>
    <x v="0"/>
    <x v="2"/>
    <x v="1"/>
    <n v="731"/>
    <n v="1454"/>
    <n v="6111377.0999999996"/>
    <n v="8360.2969904240763"/>
  </r>
  <r>
    <s v="RED ESPECIALIZADA EN TRANSPORTE REDETRANS LTDA"/>
    <x v="0"/>
    <x v="0"/>
    <n v="2"/>
    <n v="2"/>
    <x v="0"/>
    <x v="2"/>
    <x v="0"/>
    <n v="16256"/>
    <n v="16145.1"/>
    <n v="93125478.530000001"/>
    <n v="5728.6834725639765"/>
  </r>
  <r>
    <s v="RED ESPECIALIZADA EN TRANSPORTE REDETRANS LTDA"/>
    <x v="0"/>
    <x v="0"/>
    <n v="2"/>
    <n v="2"/>
    <x v="0"/>
    <x v="1"/>
    <x v="4"/>
    <n v="612"/>
    <n v="3007.67"/>
    <n v="7360107.9299999997"/>
    <n v="12026.320147058823"/>
  </r>
  <r>
    <s v="RED ESPECIALIZADA EN TRANSPORTE REDETRANS LTDA"/>
    <x v="0"/>
    <x v="0"/>
    <n v="2"/>
    <n v="2"/>
    <x v="0"/>
    <x v="1"/>
    <x v="3"/>
    <n v="555"/>
    <n v="2177.4699999999998"/>
    <n v="5839396.7300000004"/>
    <n v="10521.435549549551"/>
  </r>
  <r>
    <s v="RED ESPECIALIZADA EN TRANSPORTE REDETRANS LTDA"/>
    <x v="0"/>
    <x v="1"/>
    <n v="3"/>
    <n v="3"/>
    <x v="0"/>
    <x v="1"/>
    <x v="1"/>
    <n v="1431"/>
    <n v="2778.9"/>
    <n v="12762956.08"/>
    <n v="8918.9071139063599"/>
  </r>
  <r>
    <s v="RED ESPECIALIZADA EN TRANSPORTE REDETRANS LTDA"/>
    <x v="0"/>
    <x v="1"/>
    <n v="3"/>
    <n v="3"/>
    <x v="0"/>
    <x v="1"/>
    <x v="0"/>
    <n v="58156"/>
    <n v="57533.8"/>
    <n v="296149134.47000003"/>
    <n v="5092.3229670197406"/>
  </r>
  <r>
    <s v="RED ESPECIALIZADA EN TRANSPORTE REDETRANS LTDA"/>
    <x v="0"/>
    <x v="1"/>
    <n v="3"/>
    <n v="2"/>
    <x v="0"/>
    <x v="1"/>
    <x v="3"/>
    <n v="410"/>
    <n v="1580"/>
    <n v="3987844.39"/>
    <n v="9726.4497317073183"/>
  </r>
  <r>
    <s v="RED ESPECIALIZADA EN TRANSPORTE REDETRANS LTDA"/>
    <x v="0"/>
    <x v="1"/>
    <n v="3"/>
    <n v="2"/>
    <x v="0"/>
    <x v="1"/>
    <x v="2"/>
    <n v="1006"/>
    <n v="2949"/>
    <n v="8507616.1899999995"/>
    <n v="8456.8749403578531"/>
  </r>
  <r>
    <s v="RED ESPECIALIZADA EN TRANSPORTE REDETRANS LTDA"/>
    <x v="0"/>
    <x v="1"/>
    <n v="3"/>
    <n v="2"/>
    <x v="0"/>
    <x v="1"/>
    <x v="1"/>
    <n v="1415"/>
    <n v="2785.5"/>
    <n v="9799338.4900000002"/>
    <n v="6925.3275547703179"/>
  </r>
  <r>
    <s v="RED ESPECIALIZADA EN TRANSPORTE REDETRANS LTDA"/>
    <x v="0"/>
    <x v="1"/>
    <n v="3"/>
    <n v="2"/>
    <x v="0"/>
    <x v="1"/>
    <x v="0"/>
    <n v="55471"/>
    <n v="55263.6"/>
    <n v="245297479.66"/>
    <n v="4422.0850473220244"/>
  </r>
  <r>
    <s v="RED ESPECIALIZADA EN TRANSPORTE REDETRANS LTDA"/>
    <x v="0"/>
    <x v="1"/>
    <n v="3"/>
    <n v="1"/>
    <x v="0"/>
    <x v="1"/>
    <x v="4"/>
    <n v="672"/>
    <n v="3284.5"/>
    <n v="8074452.8799999999"/>
    <n v="12015.554880952381"/>
  </r>
  <r>
    <s v="RED ESPECIALIZADA EN TRANSPORTE REDETRANS LTDA"/>
    <x v="0"/>
    <x v="1"/>
    <n v="3"/>
    <n v="1"/>
    <x v="0"/>
    <x v="1"/>
    <x v="3"/>
    <n v="383"/>
    <n v="1480"/>
    <n v="4150777.19"/>
    <n v="10837.538355091383"/>
  </r>
  <r>
    <s v="RED ESPECIALIZADA EN TRANSPORTE REDETRANS LTDA"/>
    <x v="0"/>
    <x v="1"/>
    <n v="3"/>
    <n v="1"/>
    <x v="0"/>
    <x v="1"/>
    <x v="2"/>
    <n v="1125"/>
    <n v="3300.4"/>
    <n v="13345310.93"/>
    <n v="11862.498604444445"/>
  </r>
  <r>
    <s v="RED ESPECIALIZADA EN TRANSPORTE REDETRANS LTDA"/>
    <x v="0"/>
    <x v="1"/>
    <n v="3"/>
    <n v="1"/>
    <x v="0"/>
    <x v="1"/>
    <x v="1"/>
    <n v="1362"/>
    <n v="2647.5"/>
    <n v="10817503.33"/>
    <n v="7942.3666152716596"/>
  </r>
  <r>
    <s v="RED ESPECIALIZADA EN TRANSPORTE REDETRANS LTDA"/>
    <x v="0"/>
    <x v="1"/>
    <n v="3"/>
    <n v="1"/>
    <x v="0"/>
    <x v="1"/>
    <x v="0"/>
    <n v="59154"/>
    <n v="50636.7"/>
    <n v="262510271.41"/>
    <n v="4437.7433717077456"/>
  </r>
  <r>
    <s v="RED ESPECIALIZADA EN TRANSPORTE REDETRANS LTDA"/>
    <x v="0"/>
    <x v="1"/>
    <n v="3"/>
    <n v="3"/>
    <x v="0"/>
    <x v="2"/>
    <x v="4"/>
    <n v="298"/>
    <n v="1490"/>
    <n v="3782888.86"/>
    <n v="12694.257919463087"/>
  </r>
  <r>
    <s v="RED ESPECIALIZADA EN TRANSPORTE REDETRANS LTDA"/>
    <x v="0"/>
    <x v="1"/>
    <n v="3"/>
    <n v="3"/>
    <x v="0"/>
    <x v="2"/>
    <x v="3"/>
    <n v="235"/>
    <n v="924"/>
    <n v="2941546.25"/>
    <n v="12517.218085106382"/>
  </r>
  <r>
    <s v="RED ESPECIALIZADA EN TRANSPORTE REDETRANS LTDA"/>
    <x v="0"/>
    <x v="1"/>
    <n v="3"/>
    <n v="3"/>
    <x v="0"/>
    <x v="2"/>
    <x v="2"/>
    <n v="599"/>
    <n v="1793.9"/>
    <n v="6527473.54"/>
    <n v="10897.284707846411"/>
  </r>
  <r>
    <s v="RED ESPECIALIZADA EN TRANSPORTE REDETRANS LTDA"/>
    <x v="0"/>
    <x v="1"/>
    <n v="3"/>
    <n v="3"/>
    <x v="0"/>
    <x v="2"/>
    <x v="1"/>
    <n v="677"/>
    <n v="1338"/>
    <n v="6527459.3300000001"/>
    <n v="9641.7419940915806"/>
  </r>
  <r>
    <s v="RED ESPECIALIZADA EN TRANSPORTE REDETRANS LTDA"/>
    <x v="0"/>
    <x v="1"/>
    <n v="3"/>
    <n v="3"/>
    <x v="0"/>
    <x v="2"/>
    <x v="0"/>
    <n v="16212"/>
    <n v="16100"/>
    <n v="94549683.329999998"/>
    <n v="5832.0801461880092"/>
  </r>
  <r>
    <s v="RED ESPECIALIZADA EN TRANSPORTE REDETRANS LTDA"/>
    <x v="0"/>
    <x v="1"/>
    <n v="3"/>
    <n v="2"/>
    <x v="0"/>
    <x v="2"/>
    <x v="4"/>
    <n v="245"/>
    <n v="1210"/>
    <n v="2683214.58"/>
    <n v="10951.89624489796"/>
  </r>
  <r>
    <s v="RED ESPECIALIZADA EN TRANSPORTE REDETRANS LTDA"/>
    <x v="0"/>
    <x v="1"/>
    <n v="3"/>
    <n v="2"/>
    <x v="0"/>
    <x v="2"/>
    <x v="3"/>
    <n v="187"/>
    <n v="736"/>
    <n v="2187567.08"/>
    <n v="11698.219679144386"/>
  </r>
  <r>
    <s v="RED ESPECIALIZADA EN TRANSPORTE REDETRANS LTDA"/>
    <x v="0"/>
    <x v="1"/>
    <n v="3"/>
    <n v="2"/>
    <x v="0"/>
    <x v="2"/>
    <x v="2"/>
    <n v="385"/>
    <n v="1142.5"/>
    <n v="3357052.89"/>
    <n v="8719.6178961038968"/>
  </r>
  <r>
    <s v="RED ESPECIALIZADA EN TRANSPORTE REDETRANS LTDA"/>
    <x v="0"/>
    <x v="1"/>
    <n v="3"/>
    <n v="2"/>
    <x v="0"/>
    <x v="2"/>
    <x v="1"/>
    <n v="590"/>
    <n v="1170"/>
    <n v="4445306.72"/>
    <n v="7534.4181694915251"/>
  </r>
  <r>
    <s v="RED ESPECIALIZADA EN TRANSPORTE REDETRANS LTDA"/>
    <x v="0"/>
    <x v="1"/>
    <n v="3"/>
    <n v="2"/>
    <x v="0"/>
    <x v="2"/>
    <x v="0"/>
    <n v="15812"/>
    <n v="15759.4"/>
    <n v="76877096.920000002"/>
    <n v="4861.946428029345"/>
  </r>
  <r>
    <s v="RED ESPECIALIZADA EN TRANSPORTE REDETRANS LTDA"/>
    <x v="0"/>
    <x v="1"/>
    <n v="3"/>
    <n v="1"/>
    <x v="0"/>
    <x v="2"/>
    <x v="4"/>
    <n v="325"/>
    <n v="401"/>
    <n v="4230870.2300000004"/>
    <n v="13018.062246153848"/>
  </r>
  <r>
    <s v="RED ESPECIALIZADA EN TRANSPORTE REDETRANS LTDA"/>
    <x v="0"/>
    <x v="1"/>
    <n v="3"/>
    <n v="1"/>
    <x v="0"/>
    <x v="2"/>
    <x v="3"/>
    <n v="189"/>
    <n v="216"/>
    <n v="2228299.02"/>
    <n v="11789.941904761905"/>
  </r>
  <r>
    <s v="RED ESPECIALIZADA EN TRANSPORTE REDETRANS LTDA"/>
    <x v="0"/>
    <x v="1"/>
    <n v="3"/>
    <n v="1"/>
    <x v="0"/>
    <x v="2"/>
    <x v="2"/>
    <n v="578"/>
    <n v="817"/>
    <n v="8905374.3800000008"/>
    <n v="15407.222110726645"/>
  </r>
  <r>
    <s v="RED ESPECIALIZADA EN TRANSPORTE REDETRANS LTDA"/>
    <x v="0"/>
    <x v="1"/>
    <n v="3"/>
    <n v="1"/>
    <x v="0"/>
    <x v="2"/>
    <x v="1"/>
    <n v="557"/>
    <n v="579"/>
    <n v="4844696.04"/>
    <n v="8697.8384919210057"/>
  </r>
  <r>
    <s v="RED ESPECIALIZADA EN TRANSPORTE REDETRANS LTDA"/>
    <x v="0"/>
    <x v="1"/>
    <n v="3"/>
    <n v="1"/>
    <x v="0"/>
    <x v="2"/>
    <x v="0"/>
    <n v="16605"/>
    <n v="16586.2"/>
    <n v="99312672.590000004"/>
    <n v="5980.8896470942491"/>
  </r>
  <r>
    <s v="RED ESPECIALIZADA EN TRANSPORTE REDETRANS LTDA"/>
    <x v="0"/>
    <x v="1"/>
    <n v="3"/>
    <n v="3"/>
    <x v="0"/>
    <x v="1"/>
    <x v="4"/>
    <n v="634"/>
    <n v="3018.8"/>
    <n v="8121747.7699999996"/>
    <n v="12810.327712933753"/>
  </r>
  <r>
    <s v="RED ESPECIALIZADA EN TRANSPORTE REDETRANS LTDA"/>
    <x v="0"/>
    <x v="1"/>
    <n v="3"/>
    <n v="3"/>
    <x v="0"/>
    <x v="1"/>
    <x v="3"/>
    <n v="463"/>
    <n v="1723.5"/>
    <n v="5311129.51"/>
    <n v="11471.122051835853"/>
  </r>
  <r>
    <s v="RED ESPECIALIZADA EN TRANSPORTE REDETRANS LTDA"/>
    <x v="0"/>
    <x v="1"/>
    <n v="3"/>
    <n v="3"/>
    <x v="0"/>
    <x v="1"/>
    <x v="2"/>
    <n v="1045"/>
    <n v="2987.5"/>
    <n v="10314295.859999999"/>
    <n v="9870.1395789473681"/>
  </r>
  <r>
    <s v="RED ESPECIALIZADA EN TRANSPORTE REDETRANS LTDA"/>
    <x v="0"/>
    <x v="1"/>
    <n v="3"/>
    <n v="2"/>
    <x v="0"/>
    <x v="1"/>
    <x v="4"/>
    <n v="683"/>
    <n v="3280"/>
    <n v="6802622.0800000001"/>
    <n v="9959.9151976573939"/>
  </r>
  <r>
    <s v="RED INTEGRADORA S.A.S."/>
    <x v="0"/>
    <x v="0"/>
    <n v="2"/>
    <n v="1"/>
    <x v="0"/>
    <x v="2"/>
    <x v="4"/>
    <n v="3459"/>
    <n v="17245"/>
    <n v="46107519"/>
    <n v="13329.725065047702"/>
  </r>
  <r>
    <s v="RED INTEGRADORA S.A.S."/>
    <x v="0"/>
    <x v="0"/>
    <n v="2"/>
    <n v="1"/>
    <x v="0"/>
    <x v="2"/>
    <x v="1"/>
    <n v="721"/>
    <n v="1424"/>
    <n v="6344089"/>
    <n v="8799.0138696255199"/>
  </r>
  <r>
    <s v="RED INTEGRADORA S.A.S."/>
    <x v="0"/>
    <x v="0"/>
    <n v="2"/>
    <n v="2"/>
    <x v="0"/>
    <x v="1"/>
    <x v="1"/>
    <n v="1329"/>
    <n v="2658"/>
    <n v="3593108"/>
    <n v="2703.6177577125659"/>
  </r>
  <r>
    <s v="RED INTEGRADORA S.A.S."/>
    <x v="0"/>
    <x v="0"/>
    <n v="2"/>
    <n v="2"/>
    <x v="0"/>
    <x v="1"/>
    <x v="2"/>
    <n v="689"/>
    <n v="2067"/>
    <n v="2249906"/>
    <n v="3265.4658925979679"/>
  </r>
  <r>
    <s v="RED INTEGRADORA S.A.S."/>
    <x v="0"/>
    <x v="0"/>
    <n v="2"/>
    <n v="2"/>
    <x v="0"/>
    <x v="1"/>
    <x v="3"/>
    <n v="1150"/>
    <n v="4600"/>
    <n v="3704925"/>
    <n v="3221.6739130434785"/>
  </r>
  <r>
    <s v="RED INTEGRADORA S.A.S."/>
    <x v="0"/>
    <x v="0"/>
    <n v="2"/>
    <n v="2"/>
    <x v="0"/>
    <x v="1"/>
    <x v="4"/>
    <n v="2175"/>
    <n v="10875"/>
    <n v="7592809"/>
    <n v="3490.9466666666667"/>
  </r>
  <r>
    <s v="RED INTEGRADORA S.A.S."/>
    <x v="0"/>
    <x v="0"/>
    <n v="2"/>
    <n v="2"/>
    <x v="0"/>
    <x v="2"/>
    <x v="0"/>
    <n v="24459"/>
    <n v="13834"/>
    <n v="154877582"/>
    <n v="6332.130585878409"/>
  </r>
  <r>
    <s v="RED INTEGRADORA S.A.S."/>
    <x v="0"/>
    <x v="0"/>
    <n v="2"/>
    <n v="2"/>
    <x v="0"/>
    <x v="2"/>
    <x v="1"/>
    <n v="3821"/>
    <n v="3108"/>
    <n v="15875498"/>
    <n v="4154.8018843234759"/>
  </r>
  <r>
    <s v="RED INTEGRADORA S.A.S."/>
    <x v="0"/>
    <x v="0"/>
    <n v="2"/>
    <n v="2"/>
    <x v="0"/>
    <x v="2"/>
    <x v="2"/>
    <n v="2364"/>
    <n v="2523"/>
    <n v="11152060"/>
    <n v="4717.4534686971238"/>
  </r>
  <r>
    <s v="RED INTEGRADORA S.A.S."/>
    <x v="0"/>
    <x v="0"/>
    <n v="2"/>
    <n v="2"/>
    <x v="0"/>
    <x v="2"/>
    <x v="3"/>
    <n v="2350"/>
    <n v="4980"/>
    <n v="21919516"/>
    <n v="9327.4536170212759"/>
  </r>
  <r>
    <s v="RED INTEGRADORA S.A.S."/>
    <x v="0"/>
    <x v="0"/>
    <n v="2"/>
    <n v="2"/>
    <x v="0"/>
    <x v="2"/>
    <x v="4"/>
    <n v="2465"/>
    <n v="11660"/>
    <n v="21280220"/>
    <n v="8632.9492900608511"/>
  </r>
  <r>
    <s v="RED INTEGRADORA S.A.S."/>
    <x v="0"/>
    <x v="0"/>
    <n v="2"/>
    <n v="3"/>
    <x v="0"/>
    <x v="1"/>
    <x v="0"/>
    <n v="4451"/>
    <n v="4451"/>
    <n v="24858809"/>
    <n v="5584.9941586160412"/>
  </r>
  <r>
    <s v="RED INTEGRADORA S.A.S."/>
    <x v="0"/>
    <x v="0"/>
    <n v="2"/>
    <n v="3"/>
    <x v="0"/>
    <x v="1"/>
    <x v="1"/>
    <n v="390"/>
    <n v="780"/>
    <n v="1133701"/>
    <n v="2906.9256410256412"/>
  </r>
  <r>
    <s v="RED INTEGRADORA S.A.S."/>
    <x v="0"/>
    <x v="0"/>
    <n v="2"/>
    <n v="3"/>
    <x v="0"/>
    <x v="1"/>
    <x v="2"/>
    <n v="688"/>
    <n v="2064"/>
    <n v="2352096"/>
    <n v="3418.7441860465115"/>
  </r>
  <r>
    <s v="RED INTEGRADORA S.A.S."/>
    <x v="0"/>
    <x v="0"/>
    <n v="2"/>
    <n v="3"/>
    <x v="0"/>
    <x v="1"/>
    <x v="3"/>
    <n v="689"/>
    <n v="2756"/>
    <n v="2222029"/>
    <n v="3225.0058055152394"/>
  </r>
  <r>
    <s v="RED INTEGRADORA S.A.S."/>
    <x v="0"/>
    <x v="0"/>
    <n v="2"/>
    <n v="3"/>
    <x v="0"/>
    <x v="1"/>
    <x v="4"/>
    <n v="358"/>
    <n v="1790"/>
    <n v="1261754"/>
    <n v="3524.4525139664806"/>
  </r>
  <r>
    <s v="RED INTEGRADORA S.A.S."/>
    <x v="0"/>
    <x v="0"/>
    <n v="2"/>
    <n v="3"/>
    <x v="0"/>
    <x v="2"/>
    <x v="0"/>
    <n v="17781"/>
    <n v="17781"/>
    <n v="126847329"/>
    <n v="7133.8692424498058"/>
  </r>
  <r>
    <s v="RED INTEGRADORA S.A.S."/>
    <x v="0"/>
    <x v="0"/>
    <n v="2"/>
    <n v="3"/>
    <x v="0"/>
    <x v="2"/>
    <x v="1"/>
    <n v="684"/>
    <n v="1368"/>
    <n v="5743876"/>
    <n v="8397.479532163743"/>
  </r>
  <r>
    <s v="RED INTEGRADORA S.A.S."/>
    <x v="0"/>
    <x v="0"/>
    <n v="2"/>
    <n v="3"/>
    <x v="0"/>
    <x v="2"/>
    <x v="2"/>
    <n v="508"/>
    <n v="1524"/>
    <n v="4732913"/>
    <n v="9316.7578740157478"/>
  </r>
  <r>
    <s v="RED INTEGRADORA S.A.S."/>
    <x v="0"/>
    <x v="0"/>
    <n v="2"/>
    <n v="3"/>
    <x v="0"/>
    <x v="2"/>
    <x v="3"/>
    <n v="813"/>
    <n v="3252"/>
    <n v="12125357"/>
    <n v="14914.338253382533"/>
  </r>
  <r>
    <s v="RED INTEGRADORA S.A.S."/>
    <x v="0"/>
    <x v="0"/>
    <n v="2"/>
    <n v="3"/>
    <x v="0"/>
    <x v="2"/>
    <x v="4"/>
    <n v="559"/>
    <n v="2795"/>
    <n v="8447152"/>
    <n v="15111.184257602863"/>
  </r>
  <r>
    <s v="RED INTEGRADORA S.A.S."/>
    <x v="0"/>
    <x v="0"/>
    <n v="2"/>
    <n v="1"/>
    <x v="0"/>
    <x v="1"/>
    <x v="0"/>
    <n v="5598"/>
    <n v="5598"/>
    <n v="27676124"/>
    <n v="4943.930689531976"/>
  </r>
  <r>
    <s v="RED INTEGRADORA S.A.S."/>
    <x v="0"/>
    <x v="0"/>
    <n v="2"/>
    <n v="1"/>
    <x v="0"/>
    <x v="1"/>
    <x v="1"/>
    <n v="602"/>
    <n v="1204"/>
    <n v="4173814"/>
    <n v="6933.2458471760801"/>
  </r>
  <r>
    <s v="RED INTEGRADORA S.A.S."/>
    <x v="0"/>
    <x v="0"/>
    <n v="2"/>
    <n v="1"/>
    <x v="0"/>
    <x v="1"/>
    <x v="2"/>
    <n v="258"/>
    <n v="774"/>
    <n v="1985774"/>
    <n v="7696.7984496124027"/>
  </r>
  <r>
    <s v="RED INTEGRADORA S.A.S."/>
    <x v="0"/>
    <x v="0"/>
    <n v="2"/>
    <n v="1"/>
    <x v="0"/>
    <x v="1"/>
    <x v="3"/>
    <n v="167"/>
    <n v="668"/>
    <n v="1829475"/>
    <n v="10954.940119760478"/>
  </r>
  <r>
    <s v="RED INTEGRADORA S.A.S."/>
    <x v="0"/>
    <x v="0"/>
    <n v="2"/>
    <n v="1"/>
    <x v="0"/>
    <x v="1"/>
    <x v="4"/>
    <n v="677"/>
    <n v="3385"/>
    <n v="7297795"/>
    <n v="10779.608567208272"/>
  </r>
  <r>
    <s v="RED INTEGRADORA S.A.S."/>
    <x v="0"/>
    <x v="0"/>
    <n v="2"/>
    <n v="1"/>
    <x v="0"/>
    <x v="2"/>
    <x v="0"/>
    <n v="13539"/>
    <n v="10146"/>
    <n v="83240110"/>
    <n v="6148.1726863136128"/>
  </r>
  <r>
    <s v="RED INTEGRADORA S.A.S."/>
    <x v="0"/>
    <x v="0"/>
    <n v="2"/>
    <n v="1"/>
    <x v="0"/>
    <x v="2"/>
    <x v="3"/>
    <n v="317"/>
    <n v="1252"/>
    <n v="5177094"/>
    <n v="16331.526813880126"/>
  </r>
  <r>
    <s v="RED INTEGRADORA S.A.S."/>
    <x v="0"/>
    <x v="0"/>
    <n v="2"/>
    <n v="1"/>
    <x v="0"/>
    <x v="2"/>
    <x v="2"/>
    <n v="310"/>
    <n v="912"/>
    <n v="3590871"/>
    <n v="11583.454838709677"/>
  </r>
  <r>
    <s v="RED INTEGRADORA S.A.S."/>
    <x v="0"/>
    <x v="0"/>
    <n v="2"/>
    <n v="2"/>
    <x v="0"/>
    <x v="1"/>
    <x v="0"/>
    <n v="4258"/>
    <n v="4258"/>
    <n v="15695195"/>
    <n v="3686.0486143729449"/>
  </r>
  <r>
    <s v="RED INTEGRADORA S.A.S."/>
    <x v="0"/>
    <x v="1"/>
    <n v="3"/>
    <n v="2"/>
    <x v="0"/>
    <x v="1"/>
    <x v="4"/>
    <n v="802"/>
    <n v="4010"/>
    <n v="2651676"/>
    <n v="3306.3291770573564"/>
  </r>
  <r>
    <s v="RED INTEGRADORA S.A.S."/>
    <x v="0"/>
    <x v="1"/>
    <n v="3"/>
    <n v="2"/>
    <x v="0"/>
    <x v="2"/>
    <x v="0"/>
    <n v="27383"/>
    <n v="9334"/>
    <n v="155228733.47"/>
    <n v="5668.7993817331917"/>
  </r>
  <r>
    <s v="RED INTEGRADORA S.A.S."/>
    <x v="0"/>
    <x v="1"/>
    <n v="3"/>
    <n v="2"/>
    <x v="0"/>
    <x v="2"/>
    <x v="1"/>
    <n v="1668"/>
    <n v="7672"/>
    <n v="14357978.279999999"/>
    <n v="8607.9006474820144"/>
  </r>
  <r>
    <s v="RED INTEGRADORA S.A.S."/>
    <x v="0"/>
    <x v="1"/>
    <n v="3"/>
    <n v="2"/>
    <x v="0"/>
    <x v="2"/>
    <x v="2"/>
    <n v="892"/>
    <n v="9234"/>
    <n v="9477532.8200000003"/>
    <n v="10625.036793721973"/>
  </r>
  <r>
    <s v="RED INTEGRADORA S.A.S."/>
    <x v="0"/>
    <x v="1"/>
    <n v="3"/>
    <n v="2"/>
    <x v="0"/>
    <x v="2"/>
    <x v="3"/>
    <n v="442"/>
    <n v="7804"/>
    <n v="5095339.75"/>
    <n v="11527.91798642534"/>
  </r>
  <r>
    <s v="RED INTEGRADORA S.A.S."/>
    <x v="0"/>
    <x v="1"/>
    <n v="3"/>
    <n v="2"/>
    <x v="0"/>
    <x v="2"/>
    <x v="4"/>
    <n v="1465"/>
    <n v="4610"/>
    <n v="15402554.15"/>
    <n v="10513.688839590444"/>
  </r>
  <r>
    <s v="RED INTEGRADORA S.A.S."/>
    <x v="0"/>
    <x v="1"/>
    <n v="3"/>
    <n v="3"/>
    <x v="0"/>
    <x v="1"/>
    <x v="0"/>
    <n v="5702"/>
    <n v="5702"/>
    <n v="23173667.530000001"/>
    <n v="4064.1296965976853"/>
  </r>
  <r>
    <s v="RED INTEGRADORA S.A.S."/>
    <x v="0"/>
    <x v="1"/>
    <n v="3"/>
    <n v="3"/>
    <x v="0"/>
    <x v="1"/>
    <x v="1"/>
    <n v="3251"/>
    <n v="6502"/>
    <n v="8831158.6600000001"/>
    <n v="2716.443758843433"/>
  </r>
  <r>
    <s v="RED INTEGRADORA S.A.S."/>
    <x v="0"/>
    <x v="1"/>
    <n v="3"/>
    <n v="3"/>
    <x v="0"/>
    <x v="1"/>
    <x v="2"/>
    <n v="4021"/>
    <n v="12063"/>
    <n v="12852939"/>
    <n v="3196.4533698085052"/>
  </r>
  <r>
    <s v="RED INTEGRADORA S.A.S."/>
    <x v="0"/>
    <x v="1"/>
    <n v="3"/>
    <n v="3"/>
    <x v="0"/>
    <x v="1"/>
    <x v="3"/>
    <n v="2057"/>
    <n v="8228"/>
    <n v="6350111.9400000004"/>
    <n v="3087.0743509965973"/>
  </r>
  <r>
    <s v="RED INTEGRADORA S.A.S."/>
    <x v="0"/>
    <x v="1"/>
    <n v="3"/>
    <n v="3"/>
    <x v="0"/>
    <x v="1"/>
    <x v="4"/>
    <n v="1079"/>
    <n v="5395"/>
    <n v="3590704.28"/>
    <n v="3327.8074884151993"/>
  </r>
  <r>
    <s v="RED INTEGRADORA S.A.S."/>
    <x v="0"/>
    <x v="1"/>
    <n v="3"/>
    <n v="3"/>
    <x v="0"/>
    <x v="2"/>
    <x v="0"/>
    <n v="23179"/>
    <n v="23179"/>
    <n v="142299010.5"/>
    <n v="6139.1350144527378"/>
  </r>
  <r>
    <s v="RED INTEGRADORA S.A.S."/>
    <x v="0"/>
    <x v="1"/>
    <n v="3"/>
    <n v="3"/>
    <x v="0"/>
    <x v="2"/>
    <x v="1"/>
    <n v="876"/>
    <n v="1752"/>
    <n v="6920765.7800000003"/>
    <n v="7900.417557077626"/>
  </r>
  <r>
    <s v="RED INTEGRADORA S.A.S."/>
    <x v="0"/>
    <x v="1"/>
    <n v="3"/>
    <n v="3"/>
    <x v="0"/>
    <x v="2"/>
    <x v="2"/>
    <n v="567"/>
    <n v="1701"/>
    <n v="4820413.63"/>
    <n v="8501.6113403880063"/>
  </r>
  <r>
    <s v="RED INTEGRADORA S.A.S."/>
    <x v="0"/>
    <x v="1"/>
    <n v="3"/>
    <n v="3"/>
    <x v="0"/>
    <x v="2"/>
    <x v="3"/>
    <n v="2006"/>
    <n v="8024"/>
    <n v="27339639.59"/>
    <n v="13628.932996011965"/>
  </r>
  <r>
    <s v="RED INTEGRADORA S.A.S."/>
    <x v="0"/>
    <x v="1"/>
    <n v="3"/>
    <n v="3"/>
    <x v="0"/>
    <x v="2"/>
    <x v="4"/>
    <n v="2749"/>
    <n v="13745"/>
    <n v="31989998.440000001"/>
    <n v="11636.958326664242"/>
  </r>
  <r>
    <s v="RED INTEGRADORA S.A.S."/>
    <x v="0"/>
    <x v="1"/>
    <n v="3"/>
    <n v="1"/>
    <x v="0"/>
    <x v="1"/>
    <x v="0"/>
    <n v="4632"/>
    <n v="4632"/>
    <n v="16111509.029999999"/>
    <n v="3478.3050582901551"/>
  </r>
  <r>
    <s v="RED INTEGRADORA S.A.S."/>
    <x v="0"/>
    <x v="1"/>
    <n v="3"/>
    <n v="1"/>
    <x v="0"/>
    <x v="1"/>
    <x v="1"/>
    <n v="97"/>
    <n v="194"/>
    <n v="340226"/>
    <n v="3507.4845360824743"/>
  </r>
  <r>
    <s v="RED INTEGRADORA S.A.S."/>
    <x v="0"/>
    <x v="1"/>
    <n v="3"/>
    <n v="1"/>
    <x v="0"/>
    <x v="1"/>
    <x v="2"/>
    <n v="41"/>
    <n v="123"/>
    <n v="210344.85"/>
    <n v="5130.3621951219511"/>
  </r>
  <r>
    <s v="RED INTEGRADORA S.A.S."/>
    <x v="0"/>
    <x v="1"/>
    <n v="3"/>
    <n v="1"/>
    <x v="0"/>
    <x v="1"/>
    <x v="3"/>
    <n v="364"/>
    <n v="1456"/>
    <n v="844508.68"/>
    <n v="2320.0787912087912"/>
  </r>
  <r>
    <s v="RED INTEGRADORA S.A.S."/>
    <x v="0"/>
    <x v="1"/>
    <n v="3"/>
    <n v="1"/>
    <x v="0"/>
    <x v="1"/>
    <x v="4"/>
    <n v="115"/>
    <n v="575"/>
    <n v="555146.18000000005"/>
    <n v="4827.3580869565221"/>
  </r>
  <r>
    <s v="RED INTEGRADORA S.A.S."/>
    <x v="0"/>
    <x v="1"/>
    <n v="3"/>
    <n v="1"/>
    <x v="0"/>
    <x v="2"/>
    <x v="0"/>
    <n v="14847"/>
    <n v="10813"/>
    <n v="96586356.099999994"/>
    <n v="6505.4459554118675"/>
  </r>
  <r>
    <s v="RED INTEGRADORA S.A.S."/>
    <x v="0"/>
    <x v="1"/>
    <n v="3"/>
    <n v="1"/>
    <x v="0"/>
    <x v="2"/>
    <x v="1"/>
    <n v="719"/>
    <n v="1418"/>
    <n v="7761094.6200000001"/>
    <n v="10794.290152990265"/>
  </r>
  <r>
    <s v="RED INTEGRADORA S.A.S."/>
    <x v="0"/>
    <x v="1"/>
    <n v="3"/>
    <n v="1"/>
    <x v="0"/>
    <x v="2"/>
    <x v="2"/>
    <n v="507"/>
    <n v="1425"/>
    <n v="5401676.5199999996"/>
    <n v="10654.194319526627"/>
  </r>
  <r>
    <s v="RED INTEGRADORA S.A.S."/>
    <x v="0"/>
    <x v="1"/>
    <n v="3"/>
    <n v="1"/>
    <x v="0"/>
    <x v="2"/>
    <x v="3"/>
    <n v="1795"/>
    <n v="7068"/>
    <n v="26872176.579999998"/>
    <n v="14970.571910863509"/>
  </r>
  <r>
    <s v="RED INTEGRADORA S.A.S."/>
    <x v="0"/>
    <x v="1"/>
    <n v="3"/>
    <n v="1"/>
    <x v="0"/>
    <x v="2"/>
    <x v="4"/>
    <n v="992"/>
    <n v="4850"/>
    <n v="13015049.300000001"/>
    <n v="13120.009375000001"/>
  </r>
  <r>
    <s v="RED INTEGRADORA S.A.S."/>
    <x v="0"/>
    <x v="1"/>
    <n v="3"/>
    <n v="2"/>
    <x v="0"/>
    <x v="1"/>
    <x v="0"/>
    <n v="3855"/>
    <n v="3855"/>
    <n v="11145111.810000001"/>
    <n v="2891.0795875486383"/>
  </r>
  <r>
    <s v="RED INTEGRADORA S.A.S."/>
    <x v="0"/>
    <x v="1"/>
    <n v="3"/>
    <n v="2"/>
    <x v="0"/>
    <x v="1"/>
    <x v="1"/>
    <n v="3476"/>
    <n v="6952"/>
    <n v="9470950"/>
    <n v="2724.6691599539699"/>
  </r>
  <r>
    <s v="RED INTEGRADORA S.A.S."/>
    <x v="0"/>
    <x v="1"/>
    <n v="3"/>
    <n v="2"/>
    <x v="0"/>
    <x v="1"/>
    <x v="2"/>
    <n v="2925"/>
    <n v="8775"/>
    <n v="9342084"/>
    <n v="3193.874871794872"/>
  </r>
  <r>
    <s v="RED INTEGRADORA S.A.S."/>
    <x v="0"/>
    <x v="1"/>
    <n v="3"/>
    <n v="2"/>
    <x v="0"/>
    <x v="1"/>
    <x v="3"/>
    <n v="1833"/>
    <n v="7332"/>
    <n v="5846520"/>
    <n v="3189.5908346972178"/>
  </r>
  <r>
    <s v="RED INTEGRADORA S.A.S."/>
    <x v="0"/>
    <x v="2"/>
    <n v="4"/>
    <n v="1"/>
    <x v="0"/>
    <x v="2"/>
    <x v="3"/>
    <n v="1179"/>
    <n v="4720"/>
    <n v="15535890.98"/>
    <n v="13177.176403731977"/>
  </r>
  <r>
    <s v="RED INTEGRADORA S.A.S."/>
    <x v="0"/>
    <x v="2"/>
    <n v="4"/>
    <n v="1"/>
    <x v="0"/>
    <x v="2"/>
    <x v="4"/>
    <n v="1335"/>
    <n v="6660"/>
    <n v="17620624.25"/>
    <n v="13198.969475655431"/>
  </r>
  <r>
    <s v="RED INTEGRADORA S.A.S."/>
    <x v="0"/>
    <x v="2"/>
    <n v="4"/>
    <n v="2"/>
    <x v="0"/>
    <x v="1"/>
    <x v="0"/>
    <n v="18189"/>
    <n v="18189"/>
    <n v="49758755.43"/>
    <n v="2735.6509665182252"/>
  </r>
  <r>
    <s v="RED INTEGRADORA S.A.S."/>
    <x v="0"/>
    <x v="2"/>
    <n v="4"/>
    <n v="2"/>
    <x v="0"/>
    <x v="1"/>
    <x v="1"/>
    <n v="7223"/>
    <n v="14446"/>
    <n v="20740181.949999999"/>
    <n v="2871.4082721860723"/>
  </r>
  <r>
    <s v="RED INTEGRADORA S.A.S."/>
    <x v="0"/>
    <x v="2"/>
    <n v="4"/>
    <n v="2"/>
    <x v="0"/>
    <x v="1"/>
    <x v="2"/>
    <n v="4437"/>
    <n v="13311"/>
    <n v="14401640"/>
    <n v="3245.8057245886862"/>
  </r>
  <r>
    <s v="RED INTEGRADORA S.A.S."/>
    <x v="0"/>
    <x v="2"/>
    <n v="4"/>
    <n v="2"/>
    <x v="0"/>
    <x v="1"/>
    <x v="3"/>
    <n v="2259"/>
    <n v="9036"/>
    <n v="7611152.7000000002"/>
    <n v="3369.2575033200533"/>
  </r>
  <r>
    <s v="RED INTEGRADORA S.A.S."/>
    <x v="0"/>
    <x v="2"/>
    <n v="4"/>
    <n v="2"/>
    <x v="0"/>
    <x v="1"/>
    <x v="4"/>
    <n v="2921"/>
    <n v="14605"/>
    <n v="9858024.6300000008"/>
    <n v="3374.880051352277"/>
  </r>
  <r>
    <s v="RED INTEGRADORA S.A.S."/>
    <x v="0"/>
    <x v="2"/>
    <n v="4"/>
    <n v="2"/>
    <x v="0"/>
    <x v="2"/>
    <x v="1"/>
    <n v="1307"/>
    <n v="15012"/>
    <n v="12383253.83"/>
    <n v="9474.5629915837799"/>
  </r>
  <r>
    <s v="RED INTEGRADORA S.A.S."/>
    <x v="0"/>
    <x v="2"/>
    <n v="4"/>
    <n v="2"/>
    <x v="0"/>
    <x v="2"/>
    <x v="2"/>
    <n v="755"/>
    <n v="13812"/>
    <n v="8963257.8100000005"/>
    <n v="11871.864649006624"/>
  </r>
  <r>
    <s v="RED INTEGRADORA S.A.S."/>
    <x v="0"/>
    <x v="2"/>
    <n v="4"/>
    <n v="2"/>
    <x v="0"/>
    <x v="2"/>
    <x v="3"/>
    <n v="972"/>
    <n v="9480"/>
    <n v="14814305.65"/>
    <n v="15241.055195473251"/>
  </r>
  <r>
    <s v="RED INTEGRADORA S.A.S."/>
    <x v="0"/>
    <x v="2"/>
    <n v="4"/>
    <n v="2"/>
    <x v="0"/>
    <x v="2"/>
    <x v="4"/>
    <n v="833"/>
    <n v="15320"/>
    <n v="10501997.640000001"/>
    <n v="12607.440144057624"/>
  </r>
  <r>
    <s v="RED INTEGRADORA S.A.S."/>
    <x v="0"/>
    <x v="2"/>
    <n v="4"/>
    <n v="3"/>
    <x v="0"/>
    <x v="1"/>
    <x v="0"/>
    <n v="6738"/>
    <n v="6738"/>
    <n v="27950509.359999999"/>
    <n v="4148.1907628376375"/>
  </r>
  <r>
    <s v="RED INTEGRADORA S.A.S."/>
    <x v="0"/>
    <x v="2"/>
    <n v="4"/>
    <n v="3"/>
    <x v="0"/>
    <x v="1"/>
    <x v="1"/>
    <n v="2500"/>
    <n v="5000"/>
    <n v="6818450.5300000003"/>
    <n v="2727.380212"/>
  </r>
  <r>
    <s v="RED INTEGRADORA S.A.S."/>
    <x v="0"/>
    <x v="2"/>
    <n v="4"/>
    <n v="3"/>
    <x v="0"/>
    <x v="1"/>
    <x v="2"/>
    <n v="2785"/>
    <n v="8355"/>
    <n v="8835024"/>
    <n v="3172.3605026929981"/>
  </r>
  <r>
    <s v="RED INTEGRADORA S.A.S."/>
    <x v="0"/>
    <x v="2"/>
    <n v="4"/>
    <n v="3"/>
    <x v="0"/>
    <x v="1"/>
    <x v="3"/>
    <n v="1882"/>
    <n v="7528"/>
    <n v="6040071"/>
    <n v="3209.3894792773644"/>
  </r>
  <r>
    <s v="RED INTEGRADORA S.A.S."/>
    <x v="0"/>
    <x v="2"/>
    <n v="4"/>
    <n v="3"/>
    <x v="0"/>
    <x v="1"/>
    <x v="4"/>
    <n v="1022"/>
    <n v="5110"/>
    <n v="3453381.13"/>
    <n v="3379.0422015655577"/>
  </r>
  <r>
    <s v="RED INTEGRADORA S.A.S."/>
    <x v="0"/>
    <x v="2"/>
    <n v="4"/>
    <n v="3"/>
    <x v="0"/>
    <x v="2"/>
    <x v="0"/>
    <n v="21569"/>
    <n v="21569"/>
    <n v="164786872.94"/>
    <n v="7639.9866910844266"/>
  </r>
  <r>
    <s v="RED INTEGRADORA S.A.S."/>
    <x v="0"/>
    <x v="2"/>
    <n v="4"/>
    <n v="3"/>
    <x v="0"/>
    <x v="2"/>
    <x v="1"/>
    <n v="1170"/>
    <n v="2340"/>
    <n v="9963448.8499999996"/>
    <n v="8515.7682478632469"/>
  </r>
  <r>
    <s v="RED INTEGRADORA S.A.S."/>
    <x v="0"/>
    <x v="2"/>
    <n v="4"/>
    <n v="3"/>
    <x v="0"/>
    <x v="2"/>
    <x v="2"/>
    <n v="936"/>
    <n v="2808"/>
    <n v="10476514.289999999"/>
    <n v="11192.857147435896"/>
  </r>
  <r>
    <s v="RED INTEGRADORA S.A.S."/>
    <x v="0"/>
    <x v="2"/>
    <n v="4"/>
    <n v="3"/>
    <x v="0"/>
    <x v="2"/>
    <x v="3"/>
    <n v="559"/>
    <n v="2236"/>
    <n v="6519137.75"/>
    <n v="11662.142665474061"/>
  </r>
  <r>
    <s v="RED INTEGRADORA S.A.S."/>
    <x v="0"/>
    <x v="2"/>
    <n v="4"/>
    <n v="3"/>
    <x v="0"/>
    <x v="2"/>
    <x v="4"/>
    <n v="1178"/>
    <n v="5890"/>
    <n v="14027798.68"/>
    <n v="11908.148285229201"/>
  </r>
  <r>
    <s v="RED INTEGRADORA S.A.S."/>
    <x v="0"/>
    <x v="2"/>
    <n v="4"/>
    <n v="1"/>
    <x v="1"/>
    <x v="1"/>
    <x v="0"/>
    <n v="4022"/>
    <n v="4022"/>
    <n v="2819440"/>
    <n v="701.00447538538037"/>
  </r>
  <r>
    <s v="RED INTEGRADORA S.A.S."/>
    <x v="0"/>
    <x v="2"/>
    <n v="4"/>
    <n v="1"/>
    <x v="1"/>
    <x v="2"/>
    <x v="0"/>
    <n v="1536"/>
    <n v="1536"/>
    <n v="996100"/>
    <n v="648.50260416666663"/>
  </r>
  <r>
    <s v="RED INTEGRADORA S.A.S."/>
    <x v="0"/>
    <x v="2"/>
    <n v="4"/>
    <n v="2"/>
    <x v="1"/>
    <x v="1"/>
    <x v="0"/>
    <n v="8562"/>
    <n v="8562"/>
    <n v="5409545"/>
    <n v="631.80857276337304"/>
  </r>
  <r>
    <s v="RED INTEGRADORA S.A.S."/>
    <x v="0"/>
    <x v="2"/>
    <n v="4"/>
    <n v="2"/>
    <x v="1"/>
    <x v="2"/>
    <x v="0"/>
    <n v="3833"/>
    <n v="3833"/>
    <n v="2430180"/>
    <n v="634.01513175058699"/>
  </r>
  <r>
    <s v="RED INTEGRADORA S.A.S."/>
    <x v="0"/>
    <x v="2"/>
    <n v="4"/>
    <n v="3"/>
    <x v="1"/>
    <x v="1"/>
    <x v="0"/>
    <n v="93866"/>
    <n v="93866"/>
    <n v="63304739.060000002"/>
    <n v="674.41607248631033"/>
  </r>
  <r>
    <s v="RED INTEGRADORA S.A.S."/>
    <x v="0"/>
    <x v="2"/>
    <n v="4"/>
    <n v="3"/>
    <x v="1"/>
    <x v="2"/>
    <x v="0"/>
    <n v="126588"/>
    <n v="126588"/>
    <n v="85931629"/>
    <n v="678.82918602079189"/>
  </r>
  <r>
    <s v="RED INTEGRADORA S.A.S."/>
    <x v="0"/>
    <x v="2"/>
    <n v="4"/>
    <n v="1"/>
    <x v="0"/>
    <x v="1"/>
    <x v="0"/>
    <n v="75811"/>
    <n v="75811"/>
    <n v="54749424.659999996"/>
    <n v="722.18312197438365"/>
  </r>
  <r>
    <s v="RED INTEGRADORA S.A.S."/>
    <x v="0"/>
    <x v="2"/>
    <n v="4"/>
    <n v="1"/>
    <x v="0"/>
    <x v="1"/>
    <x v="1"/>
    <n v="4223"/>
    <n v="8446"/>
    <n v="15804853.1"/>
    <n v="3742.5652616623252"/>
  </r>
  <r>
    <s v="RED INTEGRADORA S.A.S."/>
    <x v="0"/>
    <x v="2"/>
    <n v="4"/>
    <n v="1"/>
    <x v="0"/>
    <x v="1"/>
    <x v="2"/>
    <n v="1997"/>
    <n v="5991"/>
    <n v="8374043.5300000003"/>
    <n v="4193.3117325988987"/>
  </r>
  <r>
    <s v="RED INTEGRADORA S.A.S."/>
    <x v="0"/>
    <x v="2"/>
    <n v="4"/>
    <n v="1"/>
    <x v="0"/>
    <x v="1"/>
    <x v="3"/>
    <n v="320"/>
    <n v="1280"/>
    <n v="1651255.65"/>
    <n v="5160.1739062500001"/>
  </r>
  <r>
    <s v="RED INTEGRADORA S.A.S."/>
    <x v="0"/>
    <x v="2"/>
    <n v="4"/>
    <n v="1"/>
    <x v="0"/>
    <x v="1"/>
    <x v="4"/>
    <n v="86"/>
    <n v="430"/>
    <n v="526457.85"/>
    <n v="6121.6029069767437"/>
  </r>
  <r>
    <s v="RED INTEGRADORA S.A.S."/>
    <x v="0"/>
    <x v="2"/>
    <n v="4"/>
    <n v="1"/>
    <x v="0"/>
    <x v="2"/>
    <x v="0"/>
    <n v="66853"/>
    <n v="63147"/>
    <n v="210215698.66"/>
    <n v="3144.4467512303113"/>
  </r>
  <r>
    <s v="RED INTEGRADORA S.A.S."/>
    <x v="0"/>
    <x v="2"/>
    <n v="4"/>
    <n v="1"/>
    <x v="0"/>
    <x v="2"/>
    <x v="1"/>
    <n v="2912"/>
    <n v="5810"/>
    <n v="16807846.219999999"/>
    <n v="5771.9252129120878"/>
  </r>
  <r>
    <s v="RED INTEGRADORA S.A.S."/>
    <x v="0"/>
    <x v="2"/>
    <n v="4"/>
    <n v="1"/>
    <x v="0"/>
    <x v="2"/>
    <x v="2"/>
    <n v="935"/>
    <n v="2778"/>
    <n v="10679722.9"/>
    <n v="11422.163529411766"/>
  </r>
  <r>
    <s v="REDEX S.A."/>
    <x v="0"/>
    <x v="0"/>
    <n v="2"/>
    <n v="3"/>
    <x v="0"/>
    <x v="1"/>
    <x v="0"/>
    <n v="22646"/>
    <n v="22646"/>
    <n v="27081393"/>
    <n v="1195.8576790603197"/>
  </r>
  <r>
    <s v="REDEX S.A."/>
    <x v="0"/>
    <x v="0"/>
    <n v="2"/>
    <n v="2"/>
    <x v="0"/>
    <x v="0"/>
    <x v="0"/>
    <n v="8"/>
    <n v="8"/>
    <n v="720000"/>
    <n v="90000"/>
  </r>
  <r>
    <s v="REDEX S.A."/>
    <x v="0"/>
    <x v="0"/>
    <n v="2"/>
    <n v="2"/>
    <x v="0"/>
    <x v="2"/>
    <x v="0"/>
    <n v="2756"/>
    <n v="2756"/>
    <n v="13780000"/>
    <n v="5000"/>
  </r>
  <r>
    <s v="REDEX S.A."/>
    <x v="0"/>
    <x v="0"/>
    <n v="2"/>
    <n v="2"/>
    <x v="0"/>
    <x v="1"/>
    <x v="0"/>
    <n v="6680"/>
    <n v="6680"/>
    <n v="8082595"/>
    <n v="1209.9693113772455"/>
  </r>
  <r>
    <s v="REDEX S.A."/>
    <x v="0"/>
    <x v="0"/>
    <n v="2"/>
    <n v="3"/>
    <x v="0"/>
    <x v="2"/>
    <x v="0"/>
    <n v="12262"/>
    <n v="12262"/>
    <n v="61310000"/>
    <n v="5000"/>
  </r>
  <r>
    <s v="REDEX S.A."/>
    <x v="0"/>
    <x v="0"/>
    <n v="2"/>
    <n v="1"/>
    <x v="0"/>
    <x v="2"/>
    <x v="0"/>
    <n v="3324"/>
    <n v="3324"/>
    <n v="16620500"/>
    <n v="5000.1504211793017"/>
  </r>
  <r>
    <s v="REDEX S.A."/>
    <x v="0"/>
    <x v="0"/>
    <n v="2"/>
    <n v="1"/>
    <x v="0"/>
    <x v="1"/>
    <x v="0"/>
    <n v="7605"/>
    <n v="7605"/>
    <n v="9201096"/>
    <n v="1209.8745562130177"/>
  </r>
  <r>
    <s v="REDEX S.A."/>
    <x v="0"/>
    <x v="0"/>
    <n v="2"/>
    <n v="3"/>
    <x v="0"/>
    <x v="0"/>
    <x v="0"/>
    <n v="1"/>
    <n v="1"/>
    <n v="90000"/>
    <n v="90000"/>
  </r>
  <r>
    <s v="REDEX S.A."/>
    <x v="0"/>
    <x v="0"/>
    <n v="2"/>
    <n v="1"/>
    <x v="0"/>
    <x v="0"/>
    <x v="0"/>
    <n v="6"/>
    <n v="6"/>
    <n v="540000"/>
    <n v="90000"/>
  </r>
  <r>
    <s v="REDEX S.A."/>
    <x v="0"/>
    <x v="1"/>
    <n v="3"/>
    <n v="3"/>
    <x v="0"/>
    <x v="2"/>
    <x v="0"/>
    <n v="11455"/>
    <n v="11455"/>
    <n v="63000000"/>
    <n v="5499.7817546922743"/>
  </r>
  <r>
    <s v="REDEX S.A."/>
    <x v="0"/>
    <x v="1"/>
    <n v="3"/>
    <n v="3"/>
    <x v="0"/>
    <x v="1"/>
    <x v="0"/>
    <n v="23398"/>
    <n v="23398"/>
    <n v="35095658"/>
    <n v="1499.9426446704847"/>
  </r>
  <r>
    <s v="REDEX S.A."/>
    <x v="0"/>
    <x v="1"/>
    <n v="3"/>
    <n v="2"/>
    <x v="0"/>
    <x v="0"/>
    <x v="0"/>
    <n v="10"/>
    <n v="10"/>
    <n v="900000"/>
    <n v="90000"/>
  </r>
  <r>
    <s v="REDEX S.A."/>
    <x v="0"/>
    <x v="1"/>
    <n v="3"/>
    <n v="2"/>
    <x v="0"/>
    <x v="2"/>
    <x v="0"/>
    <n v="14091"/>
    <n v="14091"/>
    <n v="77500000"/>
    <n v="5499.9645163579589"/>
  </r>
  <r>
    <s v="REDEX S.A."/>
    <x v="0"/>
    <x v="1"/>
    <n v="3"/>
    <n v="2"/>
    <x v="0"/>
    <x v="1"/>
    <x v="0"/>
    <n v="26050"/>
    <n v="26050"/>
    <n v="39082263"/>
    <n v="1500.278809980806"/>
  </r>
  <r>
    <s v="REDEX S.A."/>
    <x v="0"/>
    <x v="1"/>
    <n v="3"/>
    <n v="1"/>
    <x v="0"/>
    <x v="0"/>
    <x v="0"/>
    <n v="3"/>
    <n v="3"/>
    <n v="270000"/>
    <n v="90000"/>
  </r>
  <r>
    <s v="REDEX S.A."/>
    <x v="0"/>
    <x v="1"/>
    <n v="3"/>
    <n v="1"/>
    <x v="0"/>
    <x v="2"/>
    <x v="0"/>
    <n v="14950"/>
    <n v="14950"/>
    <n v="82230000"/>
    <n v="5500.3344481605354"/>
  </r>
  <r>
    <s v="REDEX S.A."/>
    <x v="0"/>
    <x v="1"/>
    <n v="3"/>
    <n v="1"/>
    <x v="0"/>
    <x v="1"/>
    <x v="0"/>
    <n v="22050"/>
    <n v="22050"/>
    <n v="33074324"/>
    <n v="1499.9693424036282"/>
  </r>
  <r>
    <s v="REDEX S.A."/>
    <x v="0"/>
    <x v="2"/>
    <n v="4"/>
    <n v="1"/>
    <x v="0"/>
    <x v="1"/>
    <x v="0"/>
    <n v="45306"/>
    <n v="45306"/>
    <n v="67960306"/>
    <n v="1500.0288262040349"/>
  </r>
  <r>
    <s v="REDEX S.A."/>
    <x v="0"/>
    <x v="2"/>
    <n v="4"/>
    <n v="1"/>
    <x v="0"/>
    <x v="0"/>
    <x v="0"/>
    <n v="4"/>
    <n v="4"/>
    <n v="360000"/>
    <n v="90000"/>
  </r>
  <r>
    <s v="REDEX S.A."/>
    <x v="0"/>
    <x v="2"/>
    <n v="4"/>
    <n v="2"/>
    <x v="0"/>
    <x v="1"/>
    <x v="0"/>
    <n v="91974"/>
    <n v="91974"/>
    <n v="137968218"/>
    <n v="1500.0784787005023"/>
  </r>
  <r>
    <s v="REDEX S.A."/>
    <x v="0"/>
    <x v="2"/>
    <n v="4"/>
    <n v="2"/>
    <x v="0"/>
    <x v="2"/>
    <x v="0"/>
    <n v="13949"/>
    <n v="13949"/>
    <n v="76720000"/>
    <n v="5500.0358448634315"/>
  </r>
  <r>
    <s v="REDEX S.A."/>
    <x v="0"/>
    <x v="2"/>
    <n v="4"/>
    <n v="2"/>
    <x v="0"/>
    <x v="0"/>
    <x v="0"/>
    <n v="12"/>
    <n v="12"/>
    <n v="1080000"/>
    <n v="90000"/>
  </r>
  <r>
    <s v="REDEX S.A."/>
    <x v="0"/>
    <x v="2"/>
    <n v="4"/>
    <n v="3"/>
    <x v="0"/>
    <x v="1"/>
    <x v="0"/>
    <n v="94596"/>
    <n v="94596"/>
    <n v="141894493"/>
    <n v="1500.0052116368556"/>
  </r>
  <r>
    <s v="REDEX S.A."/>
    <x v="0"/>
    <x v="2"/>
    <n v="4"/>
    <n v="3"/>
    <x v="0"/>
    <x v="2"/>
    <x v="0"/>
    <n v="12025"/>
    <n v="12025"/>
    <n v="66140000"/>
    <n v="5500.2079002078999"/>
  </r>
  <r>
    <s v="REDEX S.A."/>
    <x v="0"/>
    <x v="2"/>
    <n v="4"/>
    <n v="3"/>
    <x v="0"/>
    <x v="0"/>
    <x v="0"/>
    <n v="7"/>
    <n v="7"/>
    <n v="560000"/>
    <n v="80000"/>
  </r>
  <r>
    <s v="REDEX S.A."/>
    <x v="0"/>
    <x v="2"/>
    <n v="4"/>
    <n v="1"/>
    <x v="0"/>
    <x v="2"/>
    <x v="0"/>
    <n v="8698"/>
    <n v="8698"/>
    <n v="47840000"/>
    <n v="5500.1149689583808"/>
  </r>
  <r>
    <s v="RURAL EXPRESS LTDA"/>
    <x v="0"/>
    <x v="0"/>
    <n v="2"/>
    <n v="1"/>
    <x v="0"/>
    <x v="1"/>
    <x v="0"/>
    <n v="8881"/>
    <n v="8881"/>
    <n v="21900835"/>
    <n v="2466.0325413804753"/>
  </r>
  <r>
    <s v="RURAL EXPRESS LTDA"/>
    <x v="0"/>
    <x v="0"/>
    <n v="2"/>
    <n v="3"/>
    <x v="0"/>
    <x v="2"/>
    <x v="4"/>
    <n v="84"/>
    <n v="420"/>
    <n v="2982022.84"/>
    <n v="35500.271904761903"/>
  </r>
  <r>
    <s v="RURAL EXPRESS LTDA"/>
    <x v="0"/>
    <x v="0"/>
    <n v="2"/>
    <n v="1"/>
    <x v="0"/>
    <x v="1"/>
    <x v="2"/>
    <n v="7"/>
    <n v="21"/>
    <n v="34936"/>
    <n v="4990.8571428571431"/>
  </r>
  <r>
    <s v="RURAL EXPRESS LTDA"/>
    <x v="0"/>
    <x v="0"/>
    <n v="2"/>
    <n v="1"/>
    <x v="0"/>
    <x v="1"/>
    <x v="4"/>
    <n v="13"/>
    <n v="65"/>
    <n v="111000"/>
    <n v="8538.461538461539"/>
  </r>
  <r>
    <s v="RURAL EXPRESS LTDA"/>
    <x v="0"/>
    <x v="0"/>
    <n v="2"/>
    <n v="1"/>
    <x v="0"/>
    <x v="2"/>
    <x v="0"/>
    <n v="6761"/>
    <n v="6761"/>
    <n v="45869512.640000001"/>
    <n v="6784.4272504067449"/>
  </r>
  <r>
    <s v="RURAL EXPRESS LTDA"/>
    <x v="0"/>
    <x v="0"/>
    <n v="2"/>
    <n v="1"/>
    <x v="0"/>
    <x v="2"/>
    <x v="1"/>
    <n v="56"/>
    <n v="112"/>
    <n v="526058"/>
    <n v="9393.8928571428569"/>
  </r>
  <r>
    <s v="RURAL EXPRESS LTDA"/>
    <x v="0"/>
    <x v="0"/>
    <n v="2"/>
    <n v="1"/>
    <x v="0"/>
    <x v="2"/>
    <x v="2"/>
    <n v="60"/>
    <n v="180"/>
    <n v="785028"/>
    <n v="13083.8"/>
  </r>
  <r>
    <s v="RURAL EXPRESS LTDA"/>
    <x v="0"/>
    <x v="0"/>
    <n v="2"/>
    <n v="1"/>
    <x v="0"/>
    <x v="2"/>
    <x v="3"/>
    <n v="53"/>
    <n v="212"/>
    <n v="959654"/>
    <n v="18106.67924528302"/>
  </r>
  <r>
    <s v="RURAL EXPRESS LTDA"/>
    <x v="0"/>
    <x v="0"/>
    <n v="2"/>
    <n v="1"/>
    <x v="0"/>
    <x v="2"/>
    <x v="4"/>
    <n v="38"/>
    <n v="190"/>
    <n v="802382"/>
    <n v="21115.315789473683"/>
  </r>
  <r>
    <s v="RURAL EXPRESS LTDA"/>
    <x v="0"/>
    <x v="0"/>
    <n v="2"/>
    <n v="2"/>
    <x v="0"/>
    <x v="1"/>
    <x v="0"/>
    <n v="9167"/>
    <n v="9167"/>
    <n v="19161688.010000002"/>
    <n v="2090.2899541834845"/>
  </r>
  <r>
    <s v="RURAL EXPRESS LTDA"/>
    <x v="0"/>
    <x v="0"/>
    <n v="2"/>
    <n v="2"/>
    <x v="0"/>
    <x v="1"/>
    <x v="1"/>
    <n v="4"/>
    <n v="8"/>
    <n v="21770"/>
    <n v="5442.5"/>
  </r>
  <r>
    <s v="RURAL EXPRESS LTDA"/>
    <x v="0"/>
    <x v="0"/>
    <n v="2"/>
    <n v="2"/>
    <x v="0"/>
    <x v="1"/>
    <x v="2"/>
    <n v="11"/>
    <n v="33"/>
    <n v="85713"/>
    <n v="7792.090909090909"/>
  </r>
  <r>
    <s v="RURAL EXPRESS LTDA"/>
    <x v="0"/>
    <x v="0"/>
    <n v="2"/>
    <n v="2"/>
    <x v="0"/>
    <x v="1"/>
    <x v="3"/>
    <n v="5"/>
    <n v="20"/>
    <n v="22519"/>
    <n v="4503.8"/>
  </r>
  <r>
    <s v="RURAL EXPRESS LTDA"/>
    <x v="0"/>
    <x v="0"/>
    <n v="2"/>
    <n v="2"/>
    <x v="0"/>
    <x v="1"/>
    <x v="4"/>
    <n v="6"/>
    <n v="30"/>
    <n v="51350"/>
    <n v="8558.3333333333339"/>
  </r>
  <r>
    <s v="RURAL EXPRESS LTDA"/>
    <x v="0"/>
    <x v="0"/>
    <n v="2"/>
    <n v="2"/>
    <x v="0"/>
    <x v="2"/>
    <x v="0"/>
    <n v="8154"/>
    <n v="8154"/>
    <n v="49297475.630000003"/>
    <n v="6045.8027507971547"/>
  </r>
  <r>
    <s v="RURAL EXPRESS LTDA"/>
    <x v="0"/>
    <x v="0"/>
    <n v="2"/>
    <n v="2"/>
    <x v="0"/>
    <x v="2"/>
    <x v="1"/>
    <n v="119"/>
    <n v="238"/>
    <n v="1343440.7"/>
    <n v="11289.417647058823"/>
  </r>
  <r>
    <s v="RURAL EXPRESS LTDA"/>
    <x v="0"/>
    <x v="0"/>
    <n v="2"/>
    <n v="2"/>
    <x v="0"/>
    <x v="2"/>
    <x v="2"/>
    <n v="112"/>
    <n v="336"/>
    <n v="1548857.51"/>
    <n v="13829.084910714286"/>
  </r>
  <r>
    <s v="RURAL EXPRESS LTDA"/>
    <x v="0"/>
    <x v="0"/>
    <n v="2"/>
    <n v="2"/>
    <x v="0"/>
    <x v="2"/>
    <x v="3"/>
    <n v="77"/>
    <n v="308"/>
    <n v="1476755.08"/>
    <n v="19178.637402597404"/>
  </r>
  <r>
    <s v="RURAL EXPRESS LTDA"/>
    <x v="0"/>
    <x v="0"/>
    <n v="2"/>
    <n v="2"/>
    <x v="0"/>
    <x v="2"/>
    <x v="4"/>
    <n v="58"/>
    <n v="290"/>
    <n v="1061049.79"/>
    <n v="18293.961896551726"/>
  </r>
  <r>
    <s v="RURAL EXPRESS LTDA"/>
    <x v="0"/>
    <x v="0"/>
    <n v="2"/>
    <n v="3"/>
    <x v="0"/>
    <x v="1"/>
    <x v="0"/>
    <n v="12185"/>
    <n v="12185"/>
    <n v="25403958"/>
    <n v="2084.8549856380796"/>
  </r>
  <r>
    <s v="RURAL EXPRESS LTDA"/>
    <x v="0"/>
    <x v="0"/>
    <n v="2"/>
    <n v="3"/>
    <x v="0"/>
    <x v="1"/>
    <x v="1"/>
    <n v="8"/>
    <n v="16"/>
    <n v="23374"/>
    <n v="2921.75"/>
  </r>
  <r>
    <s v="RURAL EXPRESS LTDA"/>
    <x v="0"/>
    <x v="0"/>
    <n v="2"/>
    <n v="3"/>
    <x v="0"/>
    <x v="1"/>
    <x v="2"/>
    <n v="6"/>
    <n v="18"/>
    <n v="25050"/>
    <n v="4175"/>
  </r>
  <r>
    <s v="RURAL EXPRESS LTDA"/>
    <x v="0"/>
    <x v="0"/>
    <n v="2"/>
    <n v="3"/>
    <x v="0"/>
    <x v="1"/>
    <x v="3"/>
    <n v="3"/>
    <n v="12"/>
    <n v="12890"/>
    <n v="4296.666666666667"/>
  </r>
  <r>
    <s v="RURAL EXPRESS LTDA"/>
    <x v="0"/>
    <x v="0"/>
    <n v="2"/>
    <n v="3"/>
    <x v="0"/>
    <x v="1"/>
    <x v="4"/>
    <n v="4"/>
    <n v="20"/>
    <n v="25745"/>
    <n v="6436.25"/>
  </r>
  <r>
    <s v="RURAL EXPRESS LTDA"/>
    <x v="0"/>
    <x v="0"/>
    <n v="2"/>
    <n v="3"/>
    <x v="0"/>
    <x v="2"/>
    <x v="0"/>
    <n v="6599"/>
    <n v="6599"/>
    <n v="38556679.899999999"/>
    <n v="5842.8064706773748"/>
  </r>
  <r>
    <s v="RURAL EXPRESS LTDA"/>
    <x v="0"/>
    <x v="0"/>
    <n v="2"/>
    <n v="3"/>
    <x v="0"/>
    <x v="2"/>
    <x v="1"/>
    <n v="106"/>
    <n v="212"/>
    <n v="1120280.4099999999"/>
    <n v="10568.683113207546"/>
  </r>
  <r>
    <s v="RURAL EXPRESS LTDA"/>
    <x v="0"/>
    <x v="0"/>
    <n v="2"/>
    <n v="3"/>
    <x v="0"/>
    <x v="2"/>
    <x v="2"/>
    <n v="93"/>
    <n v="279"/>
    <n v="1889521"/>
    <n v="20317.430107526881"/>
  </r>
  <r>
    <s v="RURAL EXPRESS LTDA"/>
    <x v="0"/>
    <x v="0"/>
    <n v="2"/>
    <n v="3"/>
    <x v="0"/>
    <x v="2"/>
    <x v="3"/>
    <n v="95"/>
    <n v="380"/>
    <n v="1742450.81"/>
    <n v="18341.587473684212"/>
  </r>
  <r>
    <s v="RURAL EXPRESS LTDA"/>
    <x v="0"/>
    <x v="0"/>
    <n v="2"/>
    <n v="1"/>
    <x v="0"/>
    <x v="1"/>
    <x v="1"/>
    <n v="8"/>
    <n v="16"/>
    <n v="37360"/>
    <n v="4670"/>
  </r>
  <r>
    <s v="RURAL EXPRESS LTDA"/>
    <x v="0"/>
    <x v="1"/>
    <n v="3"/>
    <n v="3"/>
    <x v="1"/>
    <x v="2"/>
    <x v="1"/>
    <n v="51"/>
    <n v="102"/>
    <n v="508492"/>
    <n v="9970.4313725490192"/>
  </r>
  <r>
    <s v="RURAL EXPRESS LTDA"/>
    <x v="0"/>
    <x v="1"/>
    <n v="3"/>
    <n v="3"/>
    <x v="1"/>
    <x v="2"/>
    <x v="2"/>
    <n v="34"/>
    <n v="102"/>
    <n v="453430"/>
    <n v="13336.176470588236"/>
  </r>
  <r>
    <s v="RURAL EXPRESS LTDA"/>
    <x v="0"/>
    <x v="1"/>
    <n v="3"/>
    <n v="3"/>
    <x v="1"/>
    <x v="2"/>
    <x v="3"/>
    <n v="61"/>
    <n v="244"/>
    <n v="1178214"/>
    <n v="19314.983606557376"/>
  </r>
  <r>
    <s v="RURAL EXPRESS LTDA"/>
    <x v="0"/>
    <x v="1"/>
    <n v="3"/>
    <n v="3"/>
    <x v="1"/>
    <x v="2"/>
    <x v="4"/>
    <n v="12"/>
    <n v="60"/>
    <n v="215870"/>
    <n v="17989.166666666668"/>
  </r>
  <r>
    <s v="RURAL EXPRESS LTDA"/>
    <x v="0"/>
    <x v="1"/>
    <n v="3"/>
    <n v="3"/>
    <x v="1"/>
    <x v="0"/>
    <x v="0"/>
    <n v="1"/>
    <n v="1"/>
    <n v="980"/>
    <n v="980"/>
  </r>
  <r>
    <s v="RURAL EXPRESS LTDA"/>
    <x v="0"/>
    <x v="1"/>
    <n v="3"/>
    <n v="1"/>
    <x v="1"/>
    <x v="1"/>
    <x v="0"/>
    <n v="9728"/>
    <n v="9728"/>
    <n v="21082163.039999999"/>
    <n v="2167.1631414473682"/>
  </r>
  <r>
    <s v="RURAL EXPRESS LTDA"/>
    <x v="0"/>
    <x v="1"/>
    <n v="3"/>
    <n v="1"/>
    <x v="1"/>
    <x v="1"/>
    <x v="1"/>
    <n v="24"/>
    <n v="48"/>
    <n v="252560"/>
    <n v="10523.333333333334"/>
  </r>
  <r>
    <s v="RURAL EXPRESS LTDA"/>
    <x v="0"/>
    <x v="1"/>
    <n v="3"/>
    <n v="1"/>
    <x v="1"/>
    <x v="1"/>
    <x v="2"/>
    <n v="21"/>
    <n v="63"/>
    <n v="75111"/>
    <n v="3576.7142857142858"/>
  </r>
  <r>
    <s v="RURAL EXPRESS LTDA"/>
    <x v="0"/>
    <x v="1"/>
    <n v="3"/>
    <n v="1"/>
    <x v="1"/>
    <x v="1"/>
    <x v="3"/>
    <n v="9"/>
    <n v="36"/>
    <n v="72630"/>
    <n v="8070"/>
  </r>
  <r>
    <s v="RURAL EXPRESS LTDA"/>
    <x v="0"/>
    <x v="1"/>
    <n v="3"/>
    <n v="1"/>
    <x v="1"/>
    <x v="1"/>
    <x v="4"/>
    <n v="101"/>
    <n v="505"/>
    <n v="430920"/>
    <n v="4266.5346534653463"/>
  </r>
  <r>
    <s v="RURAL EXPRESS LTDA"/>
    <x v="0"/>
    <x v="1"/>
    <n v="3"/>
    <n v="1"/>
    <x v="1"/>
    <x v="2"/>
    <x v="0"/>
    <n v="3797"/>
    <n v="3797"/>
    <n v="22349222.25"/>
    <n v="5886.0211351066628"/>
  </r>
  <r>
    <s v="RURAL EXPRESS LTDA"/>
    <x v="0"/>
    <x v="1"/>
    <n v="3"/>
    <n v="1"/>
    <x v="1"/>
    <x v="2"/>
    <x v="1"/>
    <n v="297"/>
    <n v="594"/>
    <n v="1969345"/>
    <n v="6630.7912457912462"/>
  </r>
  <r>
    <s v="RURAL EXPRESS LTDA"/>
    <x v="0"/>
    <x v="1"/>
    <n v="3"/>
    <n v="1"/>
    <x v="1"/>
    <x v="2"/>
    <x v="2"/>
    <n v="136"/>
    <n v="408"/>
    <n v="1750674.48"/>
    <n v="12872.606470588235"/>
  </r>
  <r>
    <s v="RURAL EXPRESS LTDA"/>
    <x v="0"/>
    <x v="1"/>
    <n v="3"/>
    <n v="1"/>
    <x v="1"/>
    <x v="2"/>
    <x v="3"/>
    <n v="87"/>
    <n v="348"/>
    <n v="1591308.53"/>
    <n v="18290.902643678161"/>
  </r>
  <r>
    <s v="RURAL EXPRESS LTDA"/>
    <x v="0"/>
    <x v="1"/>
    <n v="3"/>
    <n v="1"/>
    <x v="1"/>
    <x v="2"/>
    <x v="4"/>
    <n v="68"/>
    <n v="340"/>
    <n v="1248013.1399999999"/>
    <n v="18353.134411764706"/>
  </r>
  <r>
    <s v="RURAL EXPRESS LTDA"/>
    <x v="0"/>
    <x v="1"/>
    <n v="3"/>
    <n v="2"/>
    <x v="1"/>
    <x v="1"/>
    <x v="0"/>
    <n v="4801"/>
    <n v="4801"/>
    <n v="12674067.800000001"/>
    <n v="2639.8808164965635"/>
  </r>
  <r>
    <s v="RURAL EXPRESS LTDA"/>
    <x v="0"/>
    <x v="1"/>
    <n v="3"/>
    <n v="2"/>
    <x v="1"/>
    <x v="1"/>
    <x v="1"/>
    <n v="74"/>
    <n v="148"/>
    <n v="260877"/>
    <n v="3525.364864864865"/>
  </r>
  <r>
    <s v="RURAL EXPRESS LTDA"/>
    <x v="0"/>
    <x v="1"/>
    <n v="3"/>
    <n v="2"/>
    <x v="1"/>
    <x v="1"/>
    <x v="2"/>
    <n v="32"/>
    <n v="96"/>
    <n v="307260"/>
    <n v="9601.875"/>
  </r>
  <r>
    <s v="RURAL EXPRESS LTDA"/>
    <x v="0"/>
    <x v="1"/>
    <n v="3"/>
    <n v="2"/>
    <x v="1"/>
    <x v="1"/>
    <x v="3"/>
    <n v="8"/>
    <n v="32"/>
    <n v="39660"/>
    <n v="4957.5"/>
  </r>
  <r>
    <s v="RURAL EXPRESS LTDA"/>
    <x v="0"/>
    <x v="1"/>
    <n v="3"/>
    <n v="2"/>
    <x v="1"/>
    <x v="1"/>
    <x v="4"/>
    <n v="10"/>
    <n v="50"/>
    <n v="220520"/>
    <n v="22052"/>
  </r>
  <r>
    <s v="RURAL EXPRESS LTDA"/>
    <x v="0"/>
    <x v="1"/>
    <n v="3"/>
    <n v="2"/>
    <x v="1"/>
    <x v="2"/>
    <x v="0"/>
    <n v="3411"/>
    <n v="3411"/>
    <n v="25004896"/>
    <n v="7330.6643213133975"/>
  </r>
  <r>
    <s v="RURAL EXPRESS LTDA"/>
    <x v="0"/>
    <x v="1"/>
    <n v="3"/>
    <n v="2"/>
    <x v="1"/>
    <x v="2"/>
    <x v="1"/>
    <n v="166"/>
    <n v="332"/>
    <n v="2505377"/>
    <n v="15092.632530120482"/>
  </r>
  <r>
    <s v="RURAL EXPRESS LTDA"/>
    <x v="0"/>
    <x v="1"/>
    <n v="3"/>
    <n v="2"/>
    <x v="1"/>
    <x v="2"/>
    <x v="2"/>
    <n v="72"/>
    <n v="216"/>
    <n v="952871.33"/>
    <n v="13234.324027777777"/>
  </r>
  <r>
    <s v="RURAL EXPRESS LTDA"/>
    <x v="0"/>
    <x v="1"/>
    <n v="3"/>
    <n v="2"/>
    <x v="1"/>
    <x v="2"/>
    <x v="3"/>
    <n v="79"/>
    <n v="316"/>
    <n v="1490814"/>
    <n v="18871.063291139242"/>
  </r>
  <r>
    <s v="RURAL EXPRESS LTDA"/>
    <x v="0"/>
    <x v="1"/>
    <n v="3"/>
    <n v="2"/>
    <x v="1"/>
    <x v="2"/>
    <x v="4"/>
    <n v="45"/>
    <n v="225"/>
    <n v="932454"/>
    <n v="20721.2"/>
  </r>
  <r>
    <s v="RURAL EXPRESS LTDA"/>
    <x v="0"/>
    <x v="1"/>
    <n v="3"/>
    <n v="3"/>
    <x v="1"/>
    <x v="1"/>
    <x v="0"/>
    <n v="2367"/>
    <n v="2367"/>
    <n v="4396598"/>
    <n v="1857.455851288551"/>
  </r>
  <r>
    <s v="RURAL EXPRESS LTDA"/>
    <x v="0"/>
    <x v="1"/>
    <n v="3"/>
    <n v="3"/>
    <x v="1"/>
    <x v="1"/>
    <x v="1"/>
    <n v="12"/>
    <n v="24"/>
    <n v="56420"/>
    <n v="4701.666666666667"/>
  </r>
  <r>
    <s v="RURAL EXPRESS LTDA"/>
    <x v="0"/>
    <x v="1"/>
    <n v="3"/>
    <n v="3"/>
    <x v="1"/>
    <x v="1"/>
    <x v="2"/>
    <n v="2"/>
    <n v="6"/>
    <n v="7730"/>
    <n v="3865"/>
  </r>
  <r>
    <s v="RURAL EXPRESS LTDA"/>
    <x v="0"/>
    <x v="1"/>
    <n v="3"/>
    <n v="3"/>
    <x v="1"/>
    <x v="1"/>
    <x v="3"/>
    <n v="3"/>
    <n v="12"/>
    <n v="42200"/>
    <n v="14066.666666666666"/>
  </r>
  <r>
    <s v="RURAL EXPRESS LTDA"/>
    <x v="0"/>
    <x v="1"/>
    <n v="3"/>
    <n v="3"/>
    <x v="1"/>
    <x v="1"/>
    <x v="4"/>
    <n v="5"/>
    <n v="25"/>
    <n v="60200"/>
    <n v="12040"/>
  </r>
  <r>
    <s v="RURAL EXPRESS LTDA"/>
    <x v="0"/>
    <x v="1"/>
    <n v="3"/>
    <n v="3"/>
    <x v="1"/>
    <x v="2"/>
    <x v="0"/>
    <n v="3520"/>
    <n v="3520"/>
    <n v="20151319"/>
    <n v="5724.8065340909088"/>
  </r>
  <r>
    <s v="RURAL EXPRESS LTDA"/>
    <x v="0"/>
    <x v="2"/>
    <n v="4"/>
    <n v="1"/>
    <x v="1"/>
    <x v="0"/>
    <x v="0"/>
    <n v="5"/>
    <n v="5"/>
    <n v="583754"/>
    <n v="116750.8"/>
  </r>
  <r>
    <s v="RURAL EXPRESS LTDA"/>
    <x v="0"/>
    <x v="2"/>
    <n v="4"/>
    <n v="1"/>
    <x v="1"/>
    <x v="2"/>
    <x v="4"/>
    <n v="10"/>
    <n v="50"/>
    <n v="320536"/>
    <n v="32053.599999999999"/>
  </r>
  <r>
    <s v="RURAL EXPRESS LTDA"/>
    <x v="0"/>
    <x v="2"/>
    <n v="4"/>
    <n v="2"/>
    <x v="1"/>
    <x v="1"/>
    <x v="1"/>
    <n v="16"/>
    <n v="32"/>
    <n v="63131"/>
    <n v="3945.6875"/>
  </r>
  <r>
    <s v="RURAL EXPRESS LTDA"/>
    <x v="0"/>
    <x v="2"/>
    <n v="4"/>
    <n v="2"/>
    <x v="1"/>
    <x v="1"/>
    <x v="2"/>
    <n v="10"/>
    <n v="30"/>
    <n v="62410"/>
    <n v="6241"/>
  </r>
  <r>
    <s v="RURAL EXPRESS LTDA"/>
    <x v="0"/>
    <x v="2"/>
    <n v="4"/>
    <n v="2"/>
    <x v="1"/>
    <x v="1"/>
    <x v="3"/>
    <n v="7"/>
    <n v="28"/>
    <n v="33720"/>
    <n v="4817.1428571428569"/>
  </r>
  <r>
    <s v="RURAL EXPRESS LTDA"/>
    <x v="0"/>
    <x v="2"/>
    <n v="4"/>
    <n v="2"/>
    <x v="1"/>
    <x v="1"/>
    <x v="4"/>
    <n v="81"/>
    <n v="405"/>
    <n v="1035235"/>
    <n v="12780.679012345679"/>
  </r>
  <r>
    <s v="RURAL EXPRESS LTDA"/>
    <x v="0"/>
    <x v="2"/>
    <n v="4"/>
    <n v="2"/>
    <x v="1"/>
    <x v="2"/>
    <x v="0"/>
    <n v="2425"/>
    <n v="2425"/>
    <n v="17220400.030000001"/>
    <n v="7101.195888659794"/>
  </r>
  <r>
    <s v="RURAL EXPRESS LTDA"/>
    <x v="0"/>
    <x v="2"/>
    <n v="4"/>
    <n v="2"/>
    <x v="1"/>
    <x v="2"/>
    <x v="1"/>
    <n v="74"/>
    <n v="148"/>
    <n v="751684"/>
    <n v="10157.891891891892"/>
  </r>
  <r>
    <s v="RURAL EXPRESS LTDA"/>
    <x v="0"/>
    <x v="2"/>
    <n v="4"/>
    <n v="2"/>
    <x v="1"/>
    <x v="2"/>
    <x v="2"/>
    <n v="48"/>
    <n v="144"/>
    <n v="708883.56"/>
    <n v="14768.407500000001"/>
  </r>
  <r>
    <s v="RURAL EXPRESS LTDA"/>
    <x v="0"/>
    <x v="2"/>
    <n v="4"/>
    <n v="2"/>
    <x v="1"/>
    <x v="2"/>
    <x v="3"/>
    <n v="49"/>
    <n v="196"/>
    <n v="913468"/>
    <n v="18642.204081632652"/>
  </r>
  <r>
    <s v="RURAL EXPRESS LTDA"/>
    <x v="0"/>
    <x v="2"/>
    <n v="4"/>
    <n v="2"/>
    <x v="1"/>
    <x v="2"/>
    <x v="4"/>
    <n v="87"/>
    <n v="435"/>
    <n v="1800422"/>
    <n v="20694.505747126437"/>
  </r>
  <r>
    <s v="RURAL EXPRESS LTDA"/>
    <x v="0"/>
    <x v="2"/>
    <n v="4"/>
    <n v="3"/>
    <x v="1"/>
    <x v="1"/>
    <x v="0"/>
    <n v="10269"/>
    <n v="10269"/>
    <n v="16751872"/>
    <n v="1631.3050929983444"/>
  </r>
  <r>
    <s v="RURAL EXPRESS LTDA"/>
    <x v="0"/>
    <x v="2"/>
    <n v="4"/>
    <n v="3"/>
    <x v="1"/>
    <x v="1"/>
    <x v="1"/>
    <n v="72"/>
    <n v="144"/>
    <n v="335045"/>
    <n v="4653.4027777777774"/>
  </r>
  <r>
    <s v="RURAL EXPRESS LTDA"/>
    <x v="0"/>
    <x v="2"/>
    <n v="4"/>
    <n v="3"/>
    <x v="1"/>
    <x v="1"/>
    <x v="2"/>
    <n v="16"/>
    <n v="48"/>
    <n v="164133"/>
    <n v="10258.3125"/>
  </r>
  <r>
    <s v="RURAL EXPRESS LTDA"/>
    <x v="0"/>
    <x v="2"/>
    <n v="4"/>
    <n v="3"/>
    <x v="1"/>
    <x v="1"/>
    <x v="3"/>
    <n v="9"/>
    <n v="36"/>
    <n v="40060"/>
    <n v="4451.1111111111113"/>
  </r>
  <r>
    <s v="RURAL EXPRESS LTDA"/>
    <x v="0"/>
    <x v="2"/>
    <n v="4"/>
    <n v="3"/>
    <x v="1"/>
    <x v="1"/>
    <x v="4"/>
    <n v="8"/>
    <n v="40"/>
    <n v="46110"/>
    <n v="5763.75"/>
  </r>
  <r>
    <s v="RURAL EXPRESS LTDA"/>
    <x v="0"/>
    <x v="2"/>
    <n v="4"/>
    <n v="3"/>
    <x v="1"/>
    <x v="2"/>
    <x v="0"/>
    <n v="4928"/>
    <n v="4928"/>
    <n v="25396997"/>
    <n v="5153.6114042207791"/>
  </r>
  <r>
    <s v="RURAL EXPRESS LTDA"/>
    <x v="0"/>
    <x v="2"/>
    <n v="4"/>
    <n v="3"/>
    <x v="1"/>
    <x v="2"/>
    <x v="1"/>
    <n v="175"/>
    <n v="350"/>
    <n v="1862798"/>
    <n v="10644.56"/>
  </r>
  <r>
    <s v="RURAL EXPRESS LTDA"/>
    <x v="0"/>
    <x v="2"/>
    <n v="4"/>
    <n v="3"/>
    <x v="1"/>
    <x v="2"/>
    <x v="2"/>
    <n v="76"/>
    <n v="228"/>
    <n v="1173136"/>
    <n v="15436"/>
  </r>
  <r>
    <s v="RURAL EXPRESS LTDA"/>
    <x v="0"/>
    <x v="2"/>
    <n v="4"/>
    <n v="3"/>
    <x v="1"/>
    <x v="2"/>
    <x v="3"/>
    <n v="18"/>
    <n v="72"/>
    <n v="239472"/>
    <n v="13304"/>
  </r>
  <r>
    <s v="RURAL EXPRESS LTDA"/>
    <x v="0"/>
    <x v="2"/>
    <n v="4"/>
    <n v="3"/>
    <x v="1"/>
    <x v="2"/>
    <x v="4"/>
    <n v="37"/>
    <n v="185"/>
    <n v="616582"/>
    <n v="16664.37837837838"/>
  </r>
  <r>
    <s v="RURAL EXPRESS LTDA"/>
    <x v="0"/>
    <x v="2"/>
    <n v="4"/>
    <n v="3"/>
    <x v="1"/>
    <x v="0"/>
    <x v="0"/>
    <n v="1"/>
    <n v="1"/>
    <n v="162963"/>
    <n v="162963"/>
  </r>
  <r>
    <s v="RURAL EXPRESS LTDA"/>
    <x v="0"/>
    <x v="2"/>
    <n v="4"/>
    <n v="1"/>
    <x v="1"/>
    <x v="1"/>
    <x v="0"/>
    <n v="5890"/>
    <n v="5890"/>
    <n v="10618709.25"/>
    <n v="1802.836884550085"/>
  </r>
  <r>
    <s v="RURAL EXPRESS LTDA"/>
    <x v="0"/>
    <x v="2"/>
    <n v="4"/>
    <n v="1"/>
    <x v="1"/>
    <x v="1"/>
    <x v="1"/>
    <n v="47"/>
    <n v="94"/>
    <n v="142820"/>
    <n v="3038.7234042553191"/>
  </r>
  <r>
    <s v="RURAL EXPRESS LTDA"/>
    <x v="0"/>
    <x v="2"/>
    <n v="4"/>
    <n v="1"/>
    <x v="1"/>
    <x v="1"/>
    <x v="2"/>
    <n v="3"/>
    <n v="9"/>
    <n v="9950"/>
    <n v="3316.6666666666665"/>
  </r>
  <r>
    <s v="RURAL EXPRESS LTDA"/>
    <x v="0"/>
    <x v="2"/>
    <n v="4"/>
    <n v="1"/>
    <x v="1"/>
    <x v="1"/>
    <x v="3"/>
    <n v="2"/>
    <n v="8"/>
    <n v="10250"/>
    <n v="5125"/>
  </r>
  <r>
    <s v="RURAL EXPRESS LTDA"/>
    <x v="0"/>
    <x v="2"/>
    <n v="4"/>
    <n v="1"/>
    <x v="1"/>
    <x v="1"/>
    <x v="4"/>
    <n v="4"/>
    <n v="20"/>
    <n v="48100"/>
    <n v="12025"/>
  </r>
  <r>
    <s v="RURAL EXPRESS LTDA"/>
    <x v="0"/>
    <x v="2"/>
    <n v="4"/>
    <n v="1"/>
    <x v="1"/>
    <x v="2"/>
    <x v="0"/>
    <n v="2666"/>
    <n v="2666"/>
    <n v="16406032.359999999"/>
    <n v="6153.8005851462867"/>
  </r>
  <r>
    <s v="RURAL EXPRESS LTDA"/>
    <x v="0"/>
    <x v="2"/>
    <n v="4"/>
    <n v="1"/>
    <x v="1"/>
    <x v="2"/>
    <x v="1"/>
    <n v="56"/>
    <n v="112"/>
    <n v="506130"/>
    <n v="9038.0357142857138"/>
  </r>
  <r>
    <s v="RURAL EXPRESS LTDA"/>
    <x v="0"/>
    <x v="2"/>
    <n v="4"/>
    <n v="1"/>
    <x v="1"/>
    <x v="2"/>
    <x v="2"/>
    <n v="10"/>
    <n v="30"/>
    <n v="96840"/>
    <n v="9684"/>
  </r>
  <r>
    <s v="RURAL EXPRESS LTDA"/>
    <x v="0"/>
    <x v="2"/>
    <n v="4"/>
    <n v="1"/>
    <x v="1"/>
    <x v="2"/>
    <x v="3"/>
    <n v="9"/>
    <n v="36"/>
    <n v="76870"/>
    <n v="8541.1111111111113"/>
  </r>
  <r>
    <s v="RURAL EXPRESS LTDA"/>
    <x v="0"/>
    <x v="2"/>
    <n v="4"/>
    <n v="2"/>
    <x v="1"/>
    <x v="1"/>
    <x v="0"/>
    <n v="4355"/>
    <n v="4355"/>
    <n v="9020553"/>
    <n v="2071.3095292766934"/>
  </r>
  <r>
    <s v="SASO SA"/>
    <x v="0"/>
    <x v="0"/>
    <n v="2"/>
    <n v="1"/>
    <x v="0"/>
    <x v="1"/>
    <x v="0"/>
    <n v="125"/>
    <n v="63"/>
    <n v="375000"/>
    <n v="3000"/>
  </r>
  <r>
    <s v="SASO SA"/>
    <x v="0"/>
    <x v="0"/>
    <n v="2"/>
    <n v="2"/>
    <x v="0"/>
    <x v="1"/>
    <x v="0"/>
    <n v="137"/>
    <n v="69"/>
    <n v="411000"/>
    <n v="3000"/>
  </r>
  <r>
    <s v="SASO SA"/>
    <x v="0"/>
    <x v="0"/>
    <n v="2"/>
    <n v="3"/>
    <x v="0"/>
    <x v="1"/>
    <x v="0"/>
    <n v="181"/>
    <n v="91"/>
    <n v="543000"/>
    <n v="3000"/>
  </r>
  <r>
    <s v="SASO SA"/>
    <x v="0"/>
    <x v="1"/>
    <n v="3"/>
    <n v="1"/>
    <x v="0"/>
    <x v="1"/>
    <x v="0"/>
    <n v="188"/>
    <n v="188"/>
    <n v="564000"/>
    <n v="3000"/>
  </r>
  <r>
    <s v="SASO SA"/>
    <x v="0"/>
    <x v="1"/>
    <n v="3"/>
    <n v="2"/>
    <x v="0"/>
    <x v="1"/>
    <x v="0"/>
    <n v="135"/>
    <n v="135"/>
    <n v="405000"/>
    <n v="3000"/>
  </r>
  <r>
    <s v="SASO SA"/>
    <x v="0"/>
    <x v="1"/>
    <n v="3"/>
    <n v="3"/>
    <x v="0"/>
    <x v="1"/>
    <x v="0"/>
    <n v="119"/>
    <n v="119"/>
    <n v="357000"/>
    <n v="3000"/>
  </r>
  <r>
    <s v="SASO SA"/>
    <x v="0"/>
    <x v="2"/>
    <n v="4"/>
    <n v="1"/>
    <x v="0"/>
    <x v="1"/>
    <x v="0"/>
    <n v="139"/>
    <n v="139"/>
    <n v="417000"/>
    <n v="3000"/>
  </r>
  <r>
    <s v="SASO SA"/>
    <x v="0"/>
    <x v="2"/>
    <n v="4"/>
    <n v="2"/>
    <x v="0"/>
    <x v="1"/>
    <x v="0"/>
    <n v="134"/>
    <n v="134"/>
    <n v="402000"/>
    <n v="3000"/>
  </r>
  <r>
    <s v="SASO SA"/>
    <x v="0"/>
    <x v="2"/>
    <n v="4"/>
    <n v="3"/>
    <x v="0"/>
    <x v="1"/>
    <x v="0"/>
    <n v="173"/>
    <n v="173"/>
    <n v="519000"/>
    <n v="3000"/>
  </r>
  <r>
    <s v="SEMCA LTDA"/>
    <x v="0"/>
    <x v="0"/>
    <n v="2"/>
    <n v="2"/>
    <x v="0"/>
    <x v="1"/>
    <x v="0"/>
    <n v="3642"/>
    <n v="3642.36"/>
    <n v="4370829"/>
    <n v="1200.1177924217463"/>
  </r>
  <r>
    <s v="SEMCA LTDA"/>
    <x v="0"/>
    <x v="0"/>
    <n v="2"/>
    <n v="1"/>
    <x v="0"/>
    <x v="1"/>
    <x v="0"/>
    <n v="2306"/>
    <n v="2306"/>
    <n v="2767196"/>
    <n v="1199.9982653946226"/>
  </r>
  <r>
    <s v="SEMCA LTDA"/>
    <x v="0"/>
    <x v="0"/>
    <n v="2"/>
    <n v="3"/>
    <x v="0"/>
    <x v="1"/>
    <x v="0"/>
    <n v="9985"/>
    <n v="9985.49"/>
    <n v="11982593"/>
    <n v="1200.0593890836255"/>
  </r>
  <r>
    <s v="SEMCA LTDA"/>
    <x v="0"/>
    <x v="0"/>
    <n v="2"/>
    <n v="1"/>
    <x v="0"/>
    <x v="2"/>
    <x v="0"/>
    <n v="5381"/>
    <n v="5380.66"/>
    <n v="6456791"/>
    <n v="1199.9239918230812"/>
  </r>
  <r>
    <s v="SEMCA LTDA"/>
    <x v="0"/>
    <x v="0"/>
    <n v="2"/>
    <n v="2"/>
    <x v="0"/>
    <x v="2"/>
    <x v="0"/>
    <n v="8499"/>
    <n v="8498.83"/>
    <n v="10198600"/>
    <n v="1199.9764678197434"/>
  </r>
  <r>
    <s v="SEMCA LTDA"/>
    <x v="0"/>
    <x v="0"/>
    <n v="2"/>
    <n v="3"/>
    <x v="0"/>
    <x v="2"/>
    <x v="0"/>
    <n v="23299"/>
    <n v="23299.49"/>
    <n v="27959385"/>
    <n v="1200.0251083737498"/>
  </r>
  <r>
    <s v="SEMCA LTDA"/>
    <x v="0"/>
    <x v="1"/>
    <n v="3"/>
    <n v="2"/>
    <x v="0"/>
    <x v="1"/>
    <x v="0"/>
    <n v="544"/>
    <n v="544"/>
    <n v="3265602"/>
    <n v="6002.9448529411766"/>
  </r>
  <r>
    <s v="SEMCA LTDA"/>
    <x v="0"/>
    <x v="1"/>
    <n v="3"/>
    <n v="1"/>
    <x v="0"/>
    <x v="1"/>
    <x v="0"/>
    <n v="671"/>
    <n v="671"/>
    <n v="4021753"/>
    <n v="5993.6706408345754"/>
  </r>
  <r>
    <s v="SEMCA LTDA"/>
    <x v="0"/>
    <x v="1"/>
    <n v="3"/>
    <n v="3"/>
    <x v="0"/>
    <x v="1"/>
    <x v="0"/>
    <n v="79"/>
    <n v="79"/>
    <n v="473340"/>
    <n v="5991.6455696202529"/>
  </r>
  <r>
    <s v="SEMCA LTDA"/>
    <x v="0"/>
    <x v="1"/>
    <n v="3"/>
    <n v="3"/>
    <x v="0"/>
    <x v="2"/>
    <x v="0"/>
    <n v="184"/>
    <n v="184"/>
    <n v="1104459"/>
    <n v="6002.494565217391"/>
  </r>
  <r>
    <s v="SEMCA LTDA"/>
    <x v="0"/>
    <x v="1"/>
    <n v="3"/>
    <n v="2"/>
    <x v="0"/>
    <x v="2"/>
    <x v="0"/>
    <n v="1270"/>
    <n v="1270"/>
    <n v="7619737"/>
    <n v="5999.792913385827"/>
  </r>
  <r>
    <s v="SEMCA LTDA"/>
    <x v="0"/>
    <x v="1"/>
    <n v="3"/>
    <n v="1"/>
    <x v="0"/>
    <x v="2"/>
    <x v="0"/>
    <n v="1564"/>
    <n v="1564"/>
    <n v="9384089"/>
    <n v="6000.0569053708441"/>
  </r>
  <r>
    <s v="SEMCA LTDA"/>
    <x v="0"/>
    <x v="2"/>
    <n v="4"/>
    <n v="1"/>
    <x v="0"/>
    <x v="1"/>
    <x v="0"/>
    <n v="1594"/>
    <n v="1594"/>
    <n v="9844187"/>
    <n v="6175.7760351317438"/>
  </r>
  <r>
    <s v="SEMCA LTDA"/>
    <x v="0"/>
    <x v="2"/>
    <n v="4"/>
    <n v="2"/>
    <x v="0"/>
    <x v="1"/>
    <x v="0"/>
    <n v="1215"/>
    <n v="1215"/>
    <n v="7500826"/>
    <n v="6173.5193415637859"/>
  </r>
  <r>
    <s v="SEMCA LTDA"/>
    <x v="0"/>
    <x v="2"/>
    <n v="4"/>
    <n v="2"/>
    <x v="0"/>
    <x v="2"/>
    <x v="0"/>
    <n v="2835"/>
    <n v="2835"/>
    <n v="17501927"/>
    <n v="6173.5192239858907"/>
  </r>
  <r>
    <s v="SEMCA LTDA"/>
    <x v="0"/>
    <x v="2"/>
    <n v="4"/>
    <n v="1"/>
    <x v="0"/>
    <x v="2"/>
    <x v="0"/>
    <n v="3720"/>
    <n v="3720"/>
    <n v="22969770"/>
    <n v="6174.6693548387093"/>
  </r>
  <r>
    <s v="SEMCA LTDA"/>
    <x v="0"/>
    <x v="2"/>
    <n v="4"/>
    <n v="3"/>
    <x v="0"/>
    <x v="1"/>
    <x v="0"/>
    <n v="2280"/>
    <n v="2280"/>
    <n v="14075323"/>
    <n v="6173.3872807017542"/>
  </r>
  <r>
    <s v="SEMCA LTDA"/>
    <x v="0"/>
    <x v="2"/>
    <n v="4"/>
    <n v="3"/>
    <x v="0"/>
    <x v="2"/>
    <x v="0"/>
    <n v="5319"/>
    <n v="5319"/>
    <n v="32842419"/>
    <n v="6174.5476593344611"/>
  </r>
  <r>
    <s v="SERVICIOS ASOCIADOS ESPECIALIZADOS EN COMUNICACIONES LTDA"/>
    <x v="0"/>
    <x v="0"/>
    <n v="2"/>
    <n v="1"/>
    <x v="0"/>
    <x v="1"/>
    <x v="0"/>
    <n v="6439"/>
    <n v="5473"/>
    <n v="32294557"/>
    <n v="5015.4615623544032"/>
  </r>
  <r>
    <s v="SERVICIOS ASOCIADOS ESPECIALIZADOS EN COMUNICACIONES LTDA"/>
    <x v="0"/>
    <x v="0"/>
    <n v="2"/>
    <n v="1"/>
    <x v="0"/>
    <x v="1"/>
    <x v="1"/>
    <n v="27"/>
    <n v="51"/>
    <n v="223253"/>
    <n v="8268.6296296296296"/>
  </r>
  <r>
    <s v="SERVICIOS ASOCIADOS ESPECIALIZADOS EN COMUNICACIONES LTDA"/>
    <x v="0"/>
    <x v="0"/>
    <n v="2"/>
    <n v="1"/>
    <x v="0"/>
    <x v="1"/>
    <x v="2"/>
    <n v="5497"/>
    <n v="14841"/>
    <n v="31268747"/>
    <n v="5688.3294524285975"/>
  </r>
  <r>
    <s v="SERVICIOS ASOCIADOS ESPECIALIZADOS EN COMUNICACIONES LTDA"/>
    <x v="0"/>
    <x v="0"/>
    <n v="2"/>
    <n v="1"/>
    <x v="0"/>
    <x v="1"/>
    <x v="3"/>
    <n v="442"/>
    <n v="1692"/>
    <n v="2670912"/>
    <n v="6042.7873303167416"/>
  </r>
  <r>
    <s v="SERVICIOS ASOCIADOS ESPECIALIZADOS EN COMUNICACIONES LTDA"/>
    <x v="0"/>
    <x v="0"/>
    <n v="2"/>
    <n v="1"/>
    <x v="0"/>
    <x v="1"/>
    <x v="4"/>
    <n v="161"/>
    <n v="740"/>
    <n v="998111"/>
    <n v="6199.4472049689439"/>
  </r>
  <r>
    <s v="SERVICIOS ASOCIADOS ESPECIALIZADOS EN COMUNICACIONES LTDA"/>
    <x v="0"/>
    <x v="0"/>
    <n v="2"/>
    <n v="1"/>
    <x v="0"/>
    <x v="2"/>
    <x v="0"/>
    <n v="14066"/>
    <n v="11956"/>
    <n v="100998267"/>
    <n v="7180.3118868192805"/>
  </r>
  <r>
    <s v="SERVICIOS ASOCIADOS ESPECIALIZADOS EN COMUNICACIONES LTDA"/>
    <x v="0"/>
    <x v="0"/>
    <n v="2"/>
    <n v="1"/>
    <x v="0"/>
    <x v="2"/>
    <x v="1"/>
    <n v="93"/>
    <n v="176"/>
    <n v="1202268"/>
    <n v="12927.612903225807"/>
  </r>
  <r>
    <s v="SERVICIOS ASOCIADOS ESPECIALIZADOS EN COMUNICACIONES LTDA"/>
    <x v="0"/>
    <x v="0"/>
    <n v="2"/>
    <n v="1"/>
    <x v="0"/>
    <x v="2"/>
    <x v="2"/>
    <n v="1060"/>
    <n v="2862"/>
    <n v="14841014"/>
    <n v="14000.956603773586"/>
  </r>
  <r>
    <s v="SERVICIOS ASOCIADOS ESPECIALIZADOS EN COMUNICACIONES LTDA"/>
    <x v="0"/>
    <x v="0"/>
    <n v="2"/>
    <n v="1"/>
    <x v="0"/>
    <x v="2"/>
    <x v="3"/>
    <n v="120"/>
    <n v="459"/>
    <n v="2029190"/>
    <n v="16909.916666666668"/>
  </r>
  <r>
    <s v="SERVICIOS ASOCIADOS ESPECIALIZADOS EN COMUNICACIONES LTDA"/>
    <x v="0"/>
    <x v="0"/>
    <n v="2"/>
    <n v="1"/>
    <x v="0"/>
    <x v="2"/>
    <x v="4"/>
    <n v="162"/>
    <n v="745"/>
    <n v="3539316"/>
    <n v="21847.629629629631"/>
  </r>
  <r>
    <s v="SERVICIOS ASOCIADOS ESPECIALIZADOS EN COMUNICACIONES LTDA"/>
    <x v="0"/>
    <x v="0"/>
    <n v="2"/>
    <n v="1"/>
    <x v="0"/>
    <x v="0"/>
    <x v="0"/>
    <n v="12"/>
    <n v="10"/>
    <n v="1899303"/>
    <n v="158275.25"/>
  </r>
  <r>
    <s v="SERVICIOS ASOCIADOS ESPECIALIZADOS EN COMUNICACIONES LTDA"/>
    <x v="0"/>
    <x v="0"/>
    <n v="2"/>
    <n v="1"/>
    <x v="0"/>
    <x v="0"/>
    <x v="1"/>
    <n v="1"/>
    <n v="1.5"/>
    <n v="353133"/>
    <n v="353133"/>
  </r>
  <r>
    <s v="SERVICIOS ASOCIADOS ESPECIALIZADOS EN COMUNICACIONES LTDA"/>
    <x v="0"/>
    <x v="0"/>
    <n v="2"/>
    <n v="2"/>
    <x v="0"/>
    <x v="0"/>
    <x v="0"/>
    <n v="24"/>
    <n v="20"/>
    <n v="2122761"/>
    <n v="88448.375"/>
  </r>
  <r>
    <s v="SERVICIOS ASOCIADOS ESPECIALIZADOS EN COMUNICACIONES LTDA"/>
    <x v="0"/>
    <x v="0"/>
    <n v="2"/>
    <n v="2"/>
    <x v="0"/>
    <x v="1"/>
    <x v="2"/>
    <n v="6360"/>
    <n v="17172"/>
    <n v="36310131"/>
    <n v="5709.1400943396229"/>
  </r>
  <r>
    <s v="SERVICIOS ASOCIADOS ESPECIALIZADOS EN COMUNICACIONES LTDA"/>
    <x v="0"/>
    <x v="0"/>
    <n v="2"/>
    <n v="2"/>
    <x v="0"/>
    <x v="1"/>
    <x v="3"/>
    <n v="524"/>
    <n v="2006"/>
    <n v="3388147"/>
    <n v="6465.929389312977"/>
  </r>
  <r>
    <s v="SERVICIOS ASOCIADOS ESPECIALIZADOS EN COMUNICACIONES LTDA"/>
    <x v="0"/>
    <x v="0"/>
    <n v="2"/>
    <n v="2"/>
    <x v="0"/>
    <x v="1"/>
    <x v="4"/>
    <n v="316"/>
    <n v="1453"/>
    <n v="1980381"/>
    <n v="6267.0284810126586"/>
  </r>
  <r>
    <s v="SERVICIOS ASOCIADOS ESPECIALIZADOS EN COMUNICACIONES LTDA"/>
    <x v="0"/>
    <x v="0"/>
    <n v="2"/>
    <n v="2"/>
    <x v="0"/>
    <x v="2"/>
    <x v="0"/>
    <n v="15502"/>
    <n v="13176"/>
    <n v="108101157"/>
    <n v="6973.3684040768931"/>
  </r>
  <r>
    <s v="SERVICIOS ASOCIADOS ESPECIALIZADOS EN COMUNICACIONES LTDA"/>
    <x v="0"/>
    <x v="0"/>
    <n v="2"/>
    <n v="2"/>
    <x v="0"/>
    <x v="2"/>
    <x v="1"/>
    <n v="60"/>
    <n v="114"/>
    <n v="710783"/>
    <n v="11846.383333333333"/>
  </r>
  <r>
    <s v="SERVICIOS ASOCIADOS ESPECIALIZADOS EN COMUNICACIONES LTDA"/>
    <x v="0"/>
    <x v="0"/>
    <n v="2"/>
    <n v="2"/>
    <x v="0"/>
    <x v="2"/>
    <x v="2"/>
    <n v="1575"/>
    <n v="4252"/>
    <n v="21110014"/>
    <n v="13403.183492063492"/>
  </r>
  <r>
    <s v="SERVICIOS ASOCIADOS ESPECIALIZADOS EN COMUNICACIONES LTDA"/>
    <x v="0"/>
    <x v="0"/>
    <n v="2"/>
    <n v="2"/>
    <x v="0"/>
    <x v="2"/>
    <x v="3"/>
    <n v="139"/>
    <n v="532"/>
    <n v="2575861"/>
    <n v="18531.374100719426"/>
  </r>
  <r>
    <s v="SERVICIOS ASOCIADOS ESPECIALIZADOS EN COMUNICACIONES LTDA"/>
    <x v="0"/>
    <x v="0"/>
    <n v="2"/>
    <n v="2"/>
    <x v="0"/>
    <x v="2"/>
    <x v="4"/>
    <n v="134"/>
    <n v="616"/>
    <n v="2449517"/>
    <n v="18279.9776119403"/>
  </r>
  <r>
    <s v="SERVICIOS ASOCIADOS ESPECIALIZADOS EN COMUNICACIONES LTDA"/>
    <x v="0"/>
    <x v="0"/>
    <n v="2"/>
    <n v="3"/>
    <x v="0"/>
    <x v="1"/>
    <x v="0"/>
    <n v="7694"/>
    <n v="6539"/>
    <n v="42509636"/>
    <n v="5525.0371718221995"/>
  </r>
  <r>
    <s v="SERVICIOS ASOCIADOS ESPECIALIZADOS EN COMUNICACIONES LTDA"/>
    <x v="0"/>
    <x v="0"/>
    <n v="2"/>
    <n v="3"/>
    <x v="0"/>
    <x v="1"/>
    <x v="1"/>
    <n v="17"/>
    <n v="32"/>
    <n v="168387"/>
    <n v="9905.1176470588234"/>
  </r>
  <r>
    <s v="SERVICIOS ASOCIADOS ESPECIALIZADOS EN COMUNICACIONES LTDA"/>
    <x v="0"/>
    <x v="0"/>
    <n v="2"/>
    <n v="3"/>
    <x v="0"/>
    <x v="1"/>
    <x v="2"/>
    <n v="5380"/>
    <n v="14526"/>
    <n v="30932800"/>
    <n v="5749.5910780669146"/>
  </r>
  <r>
    <s v="SERVICIOS ASOCIADOS ESPECIALIZADOS EN COMUNICACIONES LTDA"/>
    <x v="0"/>
    <x v="0"/>
    <n v="2"/>
    <n v="3"/>
    <x v="0"/>
    <x v="1"/>
    <x v="3"/>
    <n v="550"/>
    <n v="2106"/>
    <n v="3205267"/>
    <n v="5827.7581818181816"/>
  </r>
  <r>
    <s v="SERVICIOS ASOCIADOS ESPECIALIZADOS EN COMUNICACIONES LTDA"/>
    <x v="0"/>
    <x v="0"/>
    <n v="2"/>
    <n v="3"/>
    <x v="0"/>
    <x v="1"/>
    <x v="4"/>
    <n v="179"/>
    <n v="823"/>
    <n v="1372974"/>
    <n v="7670.2458100558661"/>
  </r>
  <r>
    <s v="SERVICIOS ASOCIADOS ESPECIALIZADOS EN COMUNICACIONES LTDA"/>
    <x v="0"/>
    <x v="0"/>
    <n v="2"/>
    <n v="3"/>
    <x v="0"/>
    <x v="2"/>
    <x v="0"/>
    <n v="16002"/>
    <n v="13601"/>
    <n v="112835525"/>
    <n v="7051.3388951381075"/>
  </r>
  <r>
    <s v="SERVICIOS ASOCIADOS ESPECIALIZADOS EN COMUNICACIONES LTDA"/>
    <x v="0"/>
    <x v="0"/>
    <n v="2"/>
    <n v="3"/>
    <x v="0"/>
    <x v="2"/>
    <x v="1"/>
    <n v="68"/>
    <n v="129"/>
    <n v="859233"/>
    <n v="12635.779411764706"/>
  </r>
  <r>
    <s v="SERVICIOS ASOCIADOS ESPECIALIZADOS EN COMUNICACIONES LTDA"/>
    <x v="0"/>
    <x v="0"/>
    <n v="2"/>
    <n v="3"/>
    <x v="0"/>
    <x v="2"/>
    <x v="2"/>
    <n v="1904"/>
    <n v="5140"/>
    <n v="24002763"/>
    <n v="12606.493172268907"/>
  </r>
  <r>
    <s v="SERVICIOS ASOCIADOS ESPECIALIZADOS EN COMUNICACIONES LTDA"/>
    <x v="0"/>
    <x v="0"/>
    <n v="2"/>
    <n v="2"/>
    <x v="0"/>
    <x v="1"/>
    <x v="0"/>
    <n v="7084"/>
    <n v="6021"/>
    <n v="37557581"/>
    <n v="5301.7477413890456"/>
  </r>
  <r>
    <s v="SERVICIOS ASOCIADOS ESPECIALIZADOS EN COMUNICACIONES LTDA"/>
    <x v="0"/>
    <x v="0"/>
    <n v="2"/>
    <n v="2"/>
    <x v="0"/>
    <x v="1"/>
    <x v="1"/>
    <n v="17"/>
    <n v="32"/>
    <n v="175260"/>
    <n v="10309.411764705883"/>
  </r>
  <r>
    <s v="SERVICIOS ASOCIADOS ESPECIALIZADOS EN COMUNICACIONES LTDA"/>
    <x v="0"/>
    <x v="0"/>
    <n v="2"/>
    <n v="1"/>
    <x v="1"/>
    <x v="1"/>
    <x v="0"/>
    <n v="4043"/>
    <n v="3035"/>
    <n v="4191414"/>
    <n v="1036.7088795448924"/>
  </r>
  <r>
    <s v="SERVICIOS ASOCIADOS ESPECIALIZADOS EN COMUNICACIONES LTDA"/>
    <x v="0"/>
    <x v="0"/>
    <n v="2"/>
    <n v="1"/>
    <x v="1"/>
    <x v="2"/>
    <x v="0"/>
    <n v="4044"/>
    <n v="3131"/>
    <n v="4192451"/>
    <n v="1036.7089515331354"/>
  </r>
  <r>
    <s v="SERVICIOS ASOCIADOS ESPECIALIZADOS EN COMUNICACIONES LTDA"/>
    <x v="0"/>
    <x v="0"/>
    <n v="2"/>
    <n v="2"/>
    <x v="1"/>
    <x v="1"/>
    <x v="0"/>
    <n v="5963"/>
    <n v="4560"/>
    <n v="7114592"/>
    <n v="1193.1229247023311"/>
  </r>
  <r>
    <s v="SERVICIOS ASOCIADOS ESPECIALIZADOS EN COMUNICACIONES LTDA"/>
    <x v="0"/>
    <x v="0"/>
    <n v="2"/>
    <n v="2"/>
    <x v="1"/>
    <x v="2"/>
    <x v="0"/>
    <n v="5823"/>
    <n v="3890"/>
    <n v="6947555"/>
    <n v="1193.1229606731924"/>
  </r>
  <r>
    <s v="SERVICIOS ASOCIADOS ESPECIALIZADOS EN COMUNICACIONES LTDA"/>
    <x v="0"/>
    <x v="0"/>
    <n v="2"/>
    <n v="3"/>
    <x v="1"/>
    <x v="1"/>
    <x v="0"/>
    <n v="3318"/>
    <n v="2250"/>
    <n v="3562845"/>
    <n v="1073.7929475587703"/>
  </r>
  <r>
    <s v="SERVICIOS ASOCIADOS ESPECIALIZADOS EN COMUNICACIONES LTDA"/>
    <x v="0"/>
    <x v="0"/>
    <n v="2"/>
    <n v="3"/>
    <x v="1"/>
    <x v="2"/>
    <x v="0"/>
    <n v="3319"/>
    <n v="2085"/>
    <n v="3563919"/>
    <n v="1073.7930099427538"/>
  </r>
  <r>
    <s v="SERVICIOS ASOCIADOS ESPECIALIZADOS EN COMUNICACIONES LTDA"/>
    <x v="0"/>
    <x v="0"/>
    <n v="2"/>
    <n v="3"/>
    <x v="0"/>
    <x v="2"/>
    <x v="3"/>
    <n v="384"/>
    <n v="1470"/>
    <n v="5367057"/>
    <n v="13976.7109375"/>
  </r>
  <r>
    <s v="SERVICIOS ASOCIADOS ESPECIALIZADOS EN COMUNICACIONES LTDA"/>
    <x v="0"/>
    <x v="0"/>
    <n v="2"/>
    <n v="3"/>
    <x v="0"/>
    <x v="2"/>
    <x v="4"/>
    <n v="143"/>
    <n v="657"/>
    <n v="2917605"/>
    <n v="20402.832167832166"/>
  </r>
  <r>
    <s v="SERVICIOS ASOCIADOS ESPECIALIZADOS EN COMUNICACIONES LTDA"/>
    <x v="0"/>
    <x v="0"/>
    <n v="2"/>
    <n v="3"/>
    <x v="0"/>
    <x v="0"/>
    <x v="0"/>
    <n v="18"/>
    <n v="15"/>
    <n v="1647374"/>
    <n v="91520.777777777781"/>
  </r>
  <r>
    <s v="SERVICIOS ASOCIADOS ESPECIALIZADOS EN COMUNICACIONES LTDA"/>
    <x v="0"/>
    <x v="0"/>
    <n v="2"/>
    <n v="3"/>
    <x v="0"/>
    <x v="0"/>
    <x v="1"/>
    <n v="1"/>
    <n v="1.8"/>
    <n v="86867"/>
    <n v="86867"/>
  </r>
  <r>
    <s v="SERVICIOS ASOCIADOS ESPECIALIZADOS EN COMUNICACIONES LTDA"/>
    <x v="0"/>
    <x v="1"/>
    <n v="3"/>
    <n v="2"/>
    <x v="0"/>
    <x v="1"/>
    <x v="1"/>
    <n v="51"/>
    <n v="81"/>
    <n v="328527"/>
    <n v="6441.7058823529414"/>
  </r>
  <r>
    <s v="SERVICIOS ASOCIADOS ESPECIALIZADOS EN COMUNICACIONES LTDA"/>
    <x v="0"/>
    <x v="1"/>
    <n v="3"/>
    <n v="2"/>
    <x v="0"/>
    <x v="1"/>
    <x v="2"/>
    <n v="5360"/>
    <n v="13400"/>
    <n v="32601383"/>
    <n v="6082.3475746268659"/>
  </r>
  <r>
    <s v="SERVICIOS ASOCIADOS ESPECIALIZADOS EN COMUNICACIONES LTDA"/>
    <x v="0"/>
    <x v="1"/>
    <n v="3"/>
    <n v="2"/>
    <x v="0"/>
    <x v="1"/>
    <x v="3"/>
    <n v="651"/>
    <n v="2213"/>
    <n v="3966032"/>
    <n v="6092.2150537634407"/>
  </r>
  <r>
    <s v="SERVICIOS ASOCIADOS ESPECIALIZADOS EN COMUNICACIONES LTDA"/>
    <x v="0"/>
    <x v="1"/>
    <n v="3"/>
    <n v="2"/>
    <x v="0"/>
    <x v="1"/>
    <x v="4"/>
    <n v="461"/>
    <n v="1982"/>
    <n v="3297185"/>
    <n v="7152.2451193058569"/>
  </r>
  <r>
    <s v="SERVICIOS ASOCIADOS ESPECIALIZADOS EN COMUNICACIONES LTDA"/>
    <x v="0"/>
    <x v="1"/>
    <n v="3"/>
    <n v="2"/>
    <x v="0"/>
    <x v="2"/>
    <x v="0"/>
    <n v="12653"/>
    <n v="10755"/>
    <n v="88539468"/>
    <n v="6997.5079427803685"/>
  </r>
  <r>
    <s v="SERVICIOS ASOCIADOS ESPECIALIZADOS EN COMUNICACIONES LTDA"/>
    <x v="0"/>
    <x v="1"/>
    <n v="3"/>
    <n v="2"/>
    <x v="0"/>
    <x v="2"/>
    <x v="1"/>
    <n v="78"/>
    <n v="121"/>
    <n v="1098308"/>
    <n v="14080.871794871795"/>
  </r>
  <r>
    <s v="SERVICIOS ASOCIADOS ESPECIALIZADOS EN COMUNICACIONES LTDA"/>
    <x v="0"/>
    <x v="1"/>
    <n v="3"/>
    <n v="2"/>
    <x v="0"/>
    <x v="2"/>
    <x v="2"/>
    <n v="2088"/>
    <n v="5366"/>
    <n v="28785117"/>
    <n v="13785.975574712644"/>
  </r>
  <r>
    <s v="SERVICIOS ASOCIADOS ESPECIALIZADOS EN COMUNICACIONES LTDA"/>
    <x v="0"/>
    <x v="1"/>
    <n v="3"/>
    <n v="2"/>
    <x v="0"/>
    <x v="2"/>
    <x v="3"/>
    <n v="167"/>
    <n v="709"/>
    <n v="2972115"/>
    <n v="17797.095808383234"/>
  </r>
  <r>
    <s v="SERVICIOS ASOCIADOS ESPECIALIZADOS EN COMUNICACIONES LTDA"/>
    <x v="0"/>
    <x v="1"/>
    <n v="3"/>
    <n v="2"/>
    <x v="0"/>
    <x v="2"/>
    <x v="4"/>
    <n v="168"/>
    <n v="719"/>
    <n v="3516616"/>
    <n v="20932.238095238095"/>
  </r>
  <r>
    <s v="SERVICIOS ASOCIADOS ESPECIALIZADOS EN COMUNICACIONES LTDA"/>
    <x v="0"/>
    <x v="1"/>
    <n v="3"/>
    <n v="3"/>
    <x v="0"/>
    <x v="1"/>
    <x v="0"/>
    <n v="6109"/>
    <n v="4887"/>
    <n v="32652361"/>
    <n v="5344.9600589294487"/>
  </r>
  <r>
    <s v="SERVICIOS ASOCIADOS ESPECIALIZADOS EN COMUNICACIONES LTDA"/>
    <x v="0"/>
    <x v="1"/>
    <n v="3"/>
    <n v="3"/>
    <x v="0"/>
    <x v="1"/>
    <x v="1"/>
    <n v="9"/>
    <n v="14"/>
    <n v="81875"/>
    <n v="9097.2222222222226"/>
  </r>
  <r>
    <s v="SERVICIOS ASOCIADOS ESPECIALIZADOS EN COMUNICACIONES LTDA"/>
    <x v="0"/>
    <x v="1"/>
    <n v="3"/>
    <n v="3"/>
    <x v="0"/>
    <x v="1"/>
    <x v="2"/>
    <n v="4932"/>
    <n v="12330"/>
    <n v="29769418"/>
    <n v="6035.9728304947284"/>
  </r>
  <r>
    <s v="SERVICIOS ASOCIADOS ESPECIALIZADOS EN COMUNICACIONES LTDA"/>
    <x v="0"/>
    <x v="1"/>
    <n v="3"/>
    <n v="3"/>
    <x v="0"/>
    <x v="1"/>
    <x v="3"/>
    <n v="707"/>
    <n v="2403"/>
    <n v="4241113"/>
    <n v="5998.7454031117395"/>
  </r>
  <r>
    <s v="SERVICIOS ASOCIADOS ESPECIALIZADOS EN COMUNICACIONES LTDA"/>
    <x v="0"/>
    <x v="1"/>
    <n v="3"/>
    <n v="3"/>
    <x v="0"/>
    <x v="1"/>
    <x v="4"/>
    <n v="283"/>
    <n v="1216"/>
    <n v="1967885"/>
    <n v="6953.6572438162548"/>
  </r>
  <r>
    <s v="SERVICIOS ASOCIADOS ESPECIALIZADOS EN COMUNICACIONES LTDA"/>
    <x v="0"/>
    <x v="1"/>
    <n v="3"/>
    <n v="3"/>
    <x v="0"/>
    <x v="2"/>
    <x v="0"/>
    <n v="9049"/>
    <n v="7691"/>
    <n v="64211126"/>
    <n v="7095.9361255387339"/>
  </r>
  <r>
    <s v="SERVICIOS ASOCIADOS ESPECIALIZADOS EN COMUNICACIONES LTDA"/>
    <x v="0"/>
    <x v="1"/>
    <n v="3"/>
    <n v="3"/>
    <x v="0"/>
    <x v="2"/>
    <x v="1"/>
    <n v="94"/>
    <n v="146"/>
    <n v="1475681"/>
    <n v="15698.734042553191"/>
  </r>
  <r>
    <s v="SERVICIOS ASOCIADOS ESPECIALIZADOS EN COMUNICACIONES LTDA"/>
    <x v="0"/>
    <x v="1"/>
    <n v="3"/>
    <n v="3"/>
    <x v="0"/>
    <x v="2"/>
    <x v="2"/>
    <n v="1692"/>
    <n v="4348"/>
    <n v="23952273"/>
    <n v="14156.189716312057"/>
  </r>
  <r>
    <s v="SERVICIOS ASOCIADOS ESPECIALIZADOS EN COMUNICACIONES LTDA"/>
    <x v="0"/>
    <x v="1"/>
    <n v="3"/>
    <n v="3"/>
    <x v="0"/>
    <x v="2"/>
    <x v="3"/>
    <n v="165"/>
    <n v="701"/>
    <n v="3027749"/>
    <n v="18349.993939393938"/>
  </r>
  <r>
    <s v="SERVICIOS ASOCIADOS ESPECIALIZADOS EN COMUNICACIONES LTDA"/>
    <x v="0"/>
    <x v="1"/>
    <n v="3"/>
    <n v="3"/>
    <x v="0"/>
    <x v="2"/>
    <x v="4"/>
    <n v="152"/>
    <n v="650"/>
    <n v="3092999"/>
    <n v="20348.677631578947"/>
  </r>
  <r>
    <s v="SERVICIOS ASOCIADOS ESPECIALIZADOS EN COMUNICACIONES LTDA"/>
    <x v="0"/>
    <x v="1"/>
    <n v="3"/>
    <n v="3"/>
    <x v="0"/>
    <x v="0"/>
    <x v="0"/>
    <n v="19"/>
    <n v="15"/>
    <n v="1719693"/>
    <n v="90510.15789473684"/>
  </r>
  <r>
    <s v="SERVICIOS ASOCIADOS ESPECIALIZADOS EN COMUNICACIONES LTDA"/>
    <x v="0"/>
    <x v="1"/>
    <n v="3"/>
    <n v="3"/>
    <x v="0"/>
    <x v="0"/>
    <x v="1"/>
    <n v="1"/>
    <n v="1"/>
    <n v="90960"/>
    <n v="90960"/>
  </r>
  <r>
    <s v="SERVICIOS ASOCIADOS ESPECIALIZADOS EN COMUNICACIONES LTDA"/>
    <x v="0"/>
    <x v="1"/>
    <n v="3"/>
    <n v="3"/>
    <x v="0"/>
    <x v="0"/>
    <x v="2"/>
    <n v="3"/>
    <n v="8"/>
    <n v="670834"/>
    <n v="223611.33333333334"/>
  </r>
  <r>
    <s v="SERVICIOS ASOCIADOS ESPECIALIZADOS EN COMUNICACIONES LTDA"/>
    <x v="0"/>
    <x v="1"/>
    <n v="3"/>
    <n v="1"/>
    <x v="0"/>
    <x v="1"/>
    <x v="0"/>
    <n v="8705"/>
    <n v="6964"/>
    <n v="39151116"/>
    <n v="4497.5434807581851"/>
  </r>
  <r>
    <s v="SERVICIOS ASOCIADOS ESPECIALIZADOS EN COMUNICACIONES LTDA"/>
    <x v="0"/>
    <x v="1"/>
    <n v="3"/>
    <n v="1"/>
    <x v="0"/>
    <x v="1"/>
    <x v="1"/>
    <n v="23"/>
    <n v="36"/>
    <n v="150597"/>
    <n v="6547.695652173913"/>
  </r>
  <r>
    <s v="SERVICIOS ASOCIADOS ESPECIALIZADOS EN COMUNICACIONES LTDA"/>
    <x v="0"/>
    <x v="1"/>
    <n v="3"/>
    <n v="1"/>
    <x v="0"/>
    <x v="1"/>
    <x v="2"/>
    <n v="6672"/>
    <n v="16680"/>
    <n v="39849159"/>
    <n v="5972.5957733812947"/>
  </r>
  <r>
    <s v="SERVICIOS ASOCIADOS ESPECIALIZADOS EN COMUNICACIONES LTDA"/>
    <x v="0"/>
    <x v="1"/>
    <n v="3"/>
    <n v="1"/>
    <x v="0"/>
    <x v="1"/>
    <x v="3"/>
    <n v="644"/>
    <n v="2189"/>
    <n v="3903321"/>
    <n v="6061.0574534161487"/>
  </r>
  <r>
    <s v="SERVICIOS ASOCIADOS ESPECIALIZADOS EN COMUNICACIONES LTDA"/>
    <x v="0"/>
    <x v="1"/>
    <n v="3"/>
    <n v="1"/>
    <x v="0"/>
    <x v="1"/>
    <x v="4"/>
    <n v="286"/>
    <n v="1229"/>
    <n v="2055974"/>
    <n v="7188.7202797202799"/>
  </r>
  <r>
    <s v="SERVICIOS ASOCIADOS ESPECIALIZADOS EN COMUNICACIONES LTDA"/>
    <x v="0"/>
    <x v="1"/>
    <n v="3"/>
    <n v="1"/>
    <x v="0"/>
    <x v="2"/>
    <x v="0"/>
    <n v="19370"/>
    <n v="16464"/>
    <n v="134567699"/>
    <n v="6947.2224574083639"/>
  </r>
  <r>
    <s v="SERVICIOS ASOCIADOS ESPECIALIZADOS EN COMUNICACIONES LTDA"/>
    <x v="0"/>
    <x v="1"/>
    <n v="3"/>
    <n v="1"/>
    <x v="0"/>
    <x v="2"/>
    <x v="1"/>
    <n v="90"/>
    <n v="140"/>
    <n v="1194950"/>
    <n v="13277.222222222223"/>
  </r>
  <r>
    <s v="SERVICIOS ASOCIADOS ESPECIALIZADOS EN COMUNICACIONES LTDA"/>
    <x v="0"/>
    <x v="1"/>
    <n v="3"/>
    <n v="1"/>
    <x v="0"/>
    <x v="2"/>
    <x v="2"/>
    <n v="2107"/>
    <n v="5414"/>
    <n v="28091575"/>
    <n v="13332.49881347888"/>
  </r>
  <r>
    <s v="SERVICIOS ASOCIADOS ESPECIALIZADOS EN COMUNICACIONES LTDA"/>
    <x v="0"/>
    <x v="1"/>
    <n v="3"/>
    <n v="1"/>
    <x v="0"/>
    <x v="2"/>
    <x v="3"/>
    <n v="232"/>
    <n v="986"/>
    <n v="3360002"/>
    <n v="14482.76724137931"/>
  </r>
  <r>
    <s v="SERVICIOS ASOCIADOS ESPECIALIZADOS EN COMUNICACIONES LTDA"/>
    <x v="0"/>
    <x v="1"/>
    <n v="3"/>
    <n v="1"/>
    <x v="0"/>
    <x v="2"/>
    <x v="4"/>
    <n v="158"/>
    <n v="676"/>
    <n v="3438028"/>
    <n v="21759.67088607595"/>
  </r>
  <r>
    <s v="SERVICIOS ASOCIADOS ESPECIALIZADOS EN COMUNICACIONES LTDA"/>
    <x v="0"/>
    <x v="1"/>
    <n v="3"/>
    <n v="1"/>
    <x v="0"/>
    <x v="0"/>
    <x v="0"/>
    <n v="18"/>
    <n v="14"/>
    <n v="1243323"/>
    <n v="69073.5"/>
  </r>
  <r>
    <s v="SERVICIOS ASOCIADOS ESPECIALIZADOS EN COMUNICACIONES LTDA"/>
    <x v="0"/>
    <x v="1"/>
    <n v="3"/>
    <n v="2"/>
    <x v="0"/>
    <x v="0"/>
    <x v="0"/>
    <n v="24"/>
    <n v="19"/>
    <n v="1624643"/>
    <n v="67693.458333333328"/>
  </r>
  <r>
    <s v="SERVICIOS ASOCIADOS ESPECIALIZADOS EN COMUNICACIONES LTDA"/>
    <x v="0"/>
    <x v="1"/>
    <n v="3"/>
    <n v="3"/>
    <x v="1"/>
    <x v="2"/>
    <x v="0"/>
    <n v="5055"/>
    <n v="4296"/>
    <n v="4713582.1399999997"/>
    <n v="932.45937487636002"/>
  </r>
  <r>
    <s v="SERVICIOS ASOCIADOS ESPECIALIZADOS EN COMUNICACIONES LTDA"/>
    <x v="0"/>
    <x v="1"/>
    <n v="3"/>
    <n v="1"/>
    <x v="1"/>
    <x v="1"/>
    <x v="0"/>
    <n v="2709"/>
    <n v="2167"/>
    <n v="3735020.89"/>
    <n v="1378.7452528608344"/>
  </r>
  <r>
    <s v="SERVICIOS ASOCIADOS ESPECIALIZADOS EN COMUNICACIONES LTDA"/>
    <x v="0"/>
    <x v="1"/>
    <n v="3"/>
    <n v="2"/>
    <x v="1"/>
    <x v="1"/>
    <x v="0"/>
    <n v="5273"/>
    <n v="4218"/>
    <n v="8110341.0199999996"/>
    <n v="1538.088568177508"/>
  </r>
  <r>
    <s v="SERVICIOS ASOCIADOS ESPECIALIZADOS EN COMUNICACIONES LTDA"/>
    <x v="0"/>
    <x v="1"/>
    <n v="3"/>
    <n v="2"/>
    <x v="1"/>
    <x v="2"/>
    <x v="0"/>
    <n v="3929"/>
    <n v="3339"/>
    <n v="6043149.9800000004"/>
    <n v="1538.0885670654111"/>
  </r>
  <r>
    <s v="SERVICIOS ASOCIADOS ESPECIALIZADOS EN COMUNICACIONES LTDA"/>
    <x v="0"/>
    <x v="1"/>
    <n v="3"/>
    <n v="1"/>
    <x v="1"/>
    <x v="2"/>
    <x v="0"/>
    <n v="3925"/>
    <n v="3336"/>
    <n v="5411575.1100000003"/>
    <n v="1378.7452509554141"/>
  </r>
  <r>
    <s v="SERVICIOS ASOCIADOS ESPECIALIZADOS EN COMUNICACIONES LTDA"/>
    <x v="0"/>
    <x v="1"/>
    <n v="3"/>
    <n v="3"/>
    <x v="1"/>
    <x v="1"/>
    <x v="0"/>
    <n v="8348"/>
    <n v="6678"/>
    <n v="7784170.8600000003"/>
    <n v="932.45937470052706"/>
  </r>
  <r>
    <s v="SERVICIOS ASOCIADOS ESPECIALIZADOS EN COMUNICACIONES LTDA"/>
    <x v="0"/>
    <x v="1"/>
    <n v="3"/>
    <n v="2"/>
    <x v="0"/>
    <x v="1"/>
    <x v="0"/>
    <n v="6782"/>
    <n v="5425"/>
    <n v="35660183"/>
    <n v="5258.0629607785313"/>
  </r>
  <r>
    <s v="SERVICIOS ASOCIADOS ESPECIALIZADOS EN COMUNICACIONES LTDA"/>
    <x v="0"/>
    <x v="2"/>
    <n v="4"/>
    <n v="1"/>
    <x v="1"/>
    <x v="2"/>
    <x v="0"/>
    <n v="3373"/>
    <n v="2631"/>
    <n v="5573233.8099999996"/>
    <n v="1652.3076815890897"/>
  </r>
  <r>
    <s v="SERVICIOS ASOCIADOS ESPECIALIZADOS EN COMUNICACIONES LTDA"/>
    <x v="0"/>
    <x v="2"/>
    <n v="4"/>
    <n v="2"/>
    <x v="1"/>
    <x v="1"/>
    <x v="0"/>
    <n v="8157"/>
    <n v="6363"/>
    <n v="10452290.51"/>
    <n v="1281.3890535736177"/>
  </r>
  <r>
    <s v="SERVICIOS ASOCIADOS ESPECIALIZADOS EN COMUNICACIONES LTDA"/>
    <x v="0"/>
    <x v="2"/>
    <n v="4"/>
    <n v="3"/>
    <x v="1"/>
    <x v="1"/>
    <x v="0"/>
    <n v="6468"/>
    <n v="5045"/>
    <n v="9537338.1999999993"/>
    <n v="1474.5420841063697"/>
  </r>
  <r>
    <s v="SERVICIOS ASOCIADOS ESPECIALIZADOS EN COMUNICACIONES LTDA"/>
    <x v="0"/>
    <x v="2"/>
    <n v="4"/>
    <n v="3"/>
    <x v="1"/>
    <x v="2"/>
    <x v="0"/>
    <n v="4023"/>
    <n v="3138"/>
    <n v="5932082.7999999998"/>
    <n v="1474.5420830226199"/>
  </r>
  <r>
    <s v="SERVICIOS ASOCIADOS ESPECIALIZADOS EN COMUNICACIONES LTDA"/>
    <x v="0"/>
    <x v="2"/>
    <n v="4"/>
    <n v="2"/>
    <x v="0"/>
    <x v="2"/>
    <x v="1"/>
    <n v="64"/>
    <n v="109"/>
    <n v="767000"/>
    <n v="11984.375"/>
  </r>
  <r>
    <s v="SERVICIOS ASOCIADOS ESPECIALIZADOS EN COMUNICACIONES LTDA"/>
    <x v="0"/>
    <x v="2"/>
    <n v="4"/>
    <n v="2"/>
    <x v="0"/>
    <x v="2"/>
    <x v="2"/>
    <n v="1436"/>
    <n v="3734"/>
    <n v="17592545"/>
    <n v="12251.075905292479"/>
  </r>
  <r>
    <s v="SERVICIOS ASOCIADOS ESPECIALIZADOS EN COMUNICACIONES LTDA"/>
    <x v="0"/>
    <x v="2"/>
    <n v="4"/>
    <n v="2"/>
    <x v="0"/>
    <x v="2"/>
    <x v="3"/>
    <n v="129"/>
    <n v="455"/>
    <n v="2313241"/>
    <n v="17932.100775193798"/>
  </r>
  <r>
    <s v="SERVICIOS ASOCIADOS ESPECIALIZADOS EN COMUNICACIONES LTDA"/>
    <x v="0"/>
    <x v="2"/>
    <n v="4"/>
    <n v="2"/>
    <x v="0"/>
    <x v="2"/>
    <x v="4"/>
    <n v="138"/>
    <n v="635"/>
    <n v="2709699"/>
    <n v="19635.5"/>
  </r>
  <r>
    <s v="SERVICIOS ASOCIADOS ESPECIALIZADOS EN COMUNICACIONES LTDA"/>
    <x v="0"/>
    <x v="2"/>
    <n v="4"/>
    <n v="2"/>
    <x v="0"/>
    <x v="0"/>
    <x v="0"/>
    <n v="27"/>
    <n v="22"/>
    <n v="2804933"/>
    <n v="103886.4074074074"/>
  </r>
  <r>
    <s v="SERVICIOS ASOCIADOS ESPECIALIZADOS EN COMUNICACIONES LTDA"/>
    <x v="0"/>
    <x v="2"/>
    <n v="4"/>
    <n v="3"/>
    <x v="0"/>
    <x v="1"/>
    <x v="0"/>
    <n v="5085"/>
    <n v="3966"/>
    <n v="30367737"/>
    <n v="5972.0230088495573"/>
  </r>
  <r>
    <s v="SERVICIOS ASOCIADOS ESPECIALIZADOS EN COMUNICACIONES LTDA"/>
    <x v="0"/>
    <x v="2"/>
    <n v="4"/>
    <n v="3"/>
    <x v="0"/>
    <x v="1"/>
    <x v="1"/>
    <n v="10"/>
    <n v="17"/>
    <n v="99150"/>
    <n v="9915"/>
  </r>
  <r>
    <s v="SERVICIOS ASOCIADOS ESPECIALIZADOS EN COMUNICACIONES LTDA"/>
    <x v="0"/>
    <x v="2"/>
    <n v="4"/>
    <n v="3"/>
    <x v="0"/>
    <x v="1"/>
    <x v="2"/>
    <n v="6709"/>
    <n v="17443"/>
    <n v="40114993"/>
    <n v="5979.2805187062158"/>
  </r>
  <r>
    <s v="SERVICIOS ASOCIADOS ESPECIALIZADOS EN COMUNICACIONES LTDA"/>
    <x v="0"/>
    <x v="2"/>
    <n v="4"/>
    <n v="3"/>
    <x v="0"/>
    <x v="1"/>
    <x v="3"/>
    <n v="711"/>
    <n v="2502"/>
    <n v="4274666"/>
    <n v="6012.1884669479605"/>
  </r>
  <r>
    <s v="SERVICIOS ASOCIADOS ESPECIALIZADOS EN COMUNICACIONES LTDA"/>
    <x v="0"/>
    <x v="2"/>
    <n v="4"/>
    <n v="3"/>
    <x v="0"/>
    <x v="1"/>
    <x v="4"/>
    <n v="379"/>
    <n v="1743"/>
    <n v="2439679"/>
    <n v="6437.147757255937"/>
  </r>
  <r>
    <s v="SERVICIOS ASOCIADOS ESPECIALIZADOS EN COMUNICACIONES LTDA"/>
    <x v="0"/>
    <x v="2"/>
    <n v="4"/>
    <n v="3"/>
    <x v="0"/>
    <x v="2"/>
    <x v="0"/>
    <n v="8596"/>
    <n v="6705"/>
    <n v="60952203"/>
    <n v="7090.7634946486742"/>
  </r>
  <r>
    <s v="SERVICIOS ASOCIADOS ESPECIALIZADOS EN COMUNICACIONES LTDA"/>
    <x v="0"/>
    <x v="2"/>
    <n v="4"/>
    <n v="3"/>
    <x v="0"/>
    <x v="2"/>
    <x v="1"/>
    <n v="78"/>
    <n v="132"/>
    <n v="1025280"/>
    <n v="13144.615384615385"/>
  </r>
  <r>
    <s v="SERVICIOS ASOCIADOS ESPECIALIZADOS EN COMUNICACIONES LTDA"/>
    <x v="0"/>
    <x v="2"/>
    <n v="4"/>
    <n v="3"/>
    <x v="0"/>
    <x v="2"/>
    <x v="2"/>
    <n v="1534"/>
    <n v="3989"/>
    <n v="20584406"/>
    <n v="13418.778357235984"/>
  </r>
  <r>
    <s v="SERVICIOS ASOCIADOS ESPECIALIZADOS EN COMUNICACIONES LTDA"/>
    <x v="0"/>
    <x v="2"/>
    <n v="4"/>
    <n v="3"/>
    <x v="0"/>
    <x v="2"/>
    <x v="3"/>
    <n v="130"/>
    <n v="458"/>
    <n v="2482344"/>
    <n v="19094.953846153847"/>
  </r>
  <r>
    <s v="SERVICIOS ASOCIADOS ESPECIALIZADOS EN COMUNICACIONES LTDA"/>
    <x v="0"/>
    <x v="2"/>
    <n v="4"/>
    <n v="3"/>
    <x v="0"/>
    <x v="2"/>
    <x v="4"/>
    <n v="196"/>
    <n v="902"/>
    <n v="3729419"/>
    <n v="19027.647959183672"/>
  </r>
  <r>
    <s v="SERVICIOS ASOCIADOS ESPECIALIZADOS EN COMUNICACIONES LTDA"/>
    <x v="0"/>
    <x v="2"/>
    <n v="4"/>
    <n v="3"/>
    <x v="0"/>
    <x v="0"/>
    <x v="0"/>
    <n v="55"/>
    <n v="42"/>
    <n v="5132486"/>
    <n v="93317.927272727276"/>
  </r>
  <r>
    <s v="SERVICIOS ASOCIADOS ESPECIALIZADOS EN COMUNICACIONES LTDA"/>
    <x v="0"/>
    <x v="2"/>
    <n v="4"/>
    <n v="3"/>
    <x v="0"/>
    <x v="0"/>
    <x v="1"/>
    <n v="2"/>
    <n v="3"/>
    <n v="234374"/>
    <n v="117187"/>
  </r>
  <r>
    <s v="SERVICIOS ASOCIADOS ESPECIALIZADOS EN COMUNICACIONES LTDA"/>
    <x v="0"/>
    <x v="2"/>
    <n v="4"/>
    <n v="1"/>
    <x v="1"/>
    <x v="1"/>
    <x v="0"/>
    <n v="3540"/>
    <n v="2761"/>
    <n v="5849169.1900000004"/>
    <n v="1652.3076807909606"/>
  </r>
  <r>
    <s v="SERVICIOS ASOCIADOS ESPECIALIZADOS EN COMUNICACIONES LTDA"/>
    <x v="0"/>
    <x v="2"/>
    <n v="4"/>
    <n v="2"/>
    <x v="1"/>
    <x v="2"/>
    <x v="0"/>
    <n v="10077"/>
    <n v="7861"/>
    <n v="12912557.49"/>
    <n v="1281.3890532896696"/>
  </r>
  <r>
    <s v="SERVICIOS ASOCIADOS ESPECIALIZADOS EN COMUNICACIONES LTDA"/>
    <x v="0"/>
    <x v="2"/>
    <n v="4"/>
    <n v="1"/>
    <x v="0"/>
    <x v="1"/>
    <x v="0"/>
    <n v="5414"/>
    <n v="4222"/>
    <n v="35962109"/>
    <n v="6642.4287033616547"/>
  </r>
  <r>
    <s v="SERVICIOS ASOCIADOS ESPECIALIZADOS EN COMUNICACIONES LTDA"/>
    <x v="0"/>
    <x v="2"/>
    <n v="4"/>
    <n v="1"/>
    <x v="0"/>
    <x v="1"/>
    <x v="1"/>
    <n v="12"/>
    <n v="20"/>
    <n v="125320"/>
    <n v="10443.333333333334"/>
  </r>
  <r>
    <s v="SERVICIOS ASOCIADOS ESPECIALIZADOS EN COMUNICACIONES LTDA"/>
    <x v="0"/>
    <x v="2"/>
    <n v="4"/>
    <n v="1"/>
    <x v="0"/>
    <x v="1"/>
    <x v="2"/>
    <n v="5572"/>
    <n v="14487"/>
    <n v="33341069"/>
    <n v="5983.6807250538404"/>
  </r>
  <r>
    <s v="SERVICIOS ASOCIADOS ESPECIALIZADOS EN COMUNICACIONES LTDA"/>
    <x v="0"/>
    <x v="2"/>
    <n v="4"/>
    <n v="1"/>
    <x v="0"/>
    <x v="1"/>
    <x v="3"/>
    <n v="728"/>
    <n v="2562"/>
    <n v="4342162"/>
    <n v="5964.5082417582416"/>
  </r>
  <r>
    <s v="SERVICIOS ASOCIADOS ESPECIALIZADOS EN COMUNICACIONES LTDA"/>
    <x v="0"/>
    <x v="2"/>
    <n v="4"/>
    <n v="1"/>
    <x v="0"/>
    <x v="1"/>
    <x v="4"/>
    <n v="385"/>
    <n v="1771"/>
    <n v="2497356"/>
    <n v="6486.6389610389606"/>
  </r>
  <r>
    <s v="SERVICIOS ASOCIADOS ESPECIALIZADOS EN COMUNICACIONES LTDA"/>
    <x v="0"/>
    <x v="2"/>
    <n v="4"/>
    <n v="1"/>
    <x v="0"/>
    <x v="2"/>
    <x v="0"/>
    <n v="8497"/>
    <n v="6627"/>
    <n v="59885544"/>
    <n v="7047.845592562081"/>
  </r>
  <r>
    <s v="SERVICIOS ASOCIADOS ESPECIALIZADOS EN COMUNICACIONES LTDA"/>
    <x v="0"/>
    <x v="2"/>
    <n v="4"/>
    <n v="1"/>
    <x v="0"/>
    <x v="2"/>
    <x v="1"/>
    <n v="73"/>
    <n v="124"/>
    <n v="923944"/>
    <n v="12656.767123287671"/>
  </r>
  <r>
    <s v="SERVICIOS ASOCIADOS ESPECIALIZADOS EN COMUNICACIONES LTDA"/>
    <x v="0"/>
    <x v="2"/>
    <n v="4"/>
    <n v="1"/>
    <x v="0"/>
    <x v="2"/>
    <x v="2"/>
    <n v="1308"/>
    <n v="3400"/>
    <n v="16970293"/>
    <n v="12974.230122324159"/>
  </r>
  <r>
    <s v="SERVICIOS ASOCIADOS ESPECIALIZADOS EN COMUNICACIONES LTDA"/>
    <x v="0"/>
    <x v="2"/>
    <n v="4"/>
    <n v="1"/>
    <x v="0"/>
    <x v="2"/>
    <x v="3"/>
    <n v="195"/>
    <n v="686"/>
    <n v="2861907"/>
    <n v="14676.446153846155"/>
  </r>
  <r>
    <s v="SERVICIOS ASOCIADOS ESPECIALIZADOS EN COMUNICACIONES LTDA"/>
    <x v="0"/>
    <x v="2"/>
    <n v="4"/>
    <n v="1"/>
    <x v="0"/>
    <x v="2"/>
    <x v="4"/>
    <n v="129"/>
    <n v="593"/>
    <n v="2668243"/>
    <n v="20684.054263565893"/>
  </r>
  <r>
    <s v="SERVICIOS ASOCIADOS ESPECIALIZADOS EN COMUNICACIONES LTDA"/>
    <x v="0"/>
    <x v="2"/>
    <n v="4"/>
    <n v="1"/>
    <x v="0"/>
    <x v="0"/>
    <x v="0"/>
    <n v="26"/>
    <n v="21"/>
    <n v="2450942"/>
    <n v="94267"/>
  </r>
  <r>
    <s v="SERVICIOS ASOCIADOS ESPECIALIZADOS EN COMUNICACIONES LTDA"/>
    <x v="0"/>
    <x v="2"/>
    <n v="4"/>
    <n v="1"/>
    <x v="0"/>
    <x v="0"/>
    <x v="1"/>
    <n v="3"/>
    <n v="5"/>
    <n v="592339"/>
    <n v="197446.33333333334"/>
  </r>
  <r>
    <s v="SERVICIOS ASOCIADOS ESPECIALIZADOS EN COMUNICACIONES LTDA"/>
    <x v="0"/>
    <x v="2"/>
    <n v="4"/>
    <n v="2"/>
    <x v="0"/>
    <x v="1"/>
    <x v="0"/>
    <n v="6117"/>
    <n v="4772"/>
    <n v="31861840"/>
    <n v="5208.73630864803"/>
  </r>
  <r>
    <s v="SERVICIOS ASOCIADOS ESPECIALIZADOS EN COMUNICACIONES LTDA"/>
    <x v="0"/>
    <x v="2"/>
    <n v="4"/>
    <n v="2"/>
    <x v="0"/>
    <x v="1"/>
    <x v="1"/>
    <n v="7"/>
    <n v="12"/>
    <n v="130508"/>
    <n v="18644"/>
  </r>
  <r>
    <s v="SERVICIOS ASOCIADOS ESPECIALIZADOS EN COMUNICACIONES LTDA"/>
    <x v="0"/>
    <x v="2"/>
    <n v="4"/>
    <n v="2"/>
    <x v="0"/>
    <x v="1"/>
    <x v="2"/>
    <n v="5032"/>
    <n v="13084"/>
    <n v="30314723"/>
    <n v="6024.3885135135133"/>
  </r>
  <r>
    <s v="SERVICIOS ASOCIADOS ESPECIALIZADOS EN COMUNICACIONES LTDA"/>
    <x v="0"/>
    <x v="2"/>
    <n v="4"/>
    <n v="2"/>
    <x v="0"/>
    <x v="1"/>
    <x v="3"/>
    <n v="368"/>
    <n v="1296"/>
    <n v="2489031"/>
    <n v="6763.671195652174"/>
  </r>
  <r>
    <s v="SERVICIOS ASOCIADOS ESPECIALIZADOS EN COMUNICACIONES LTDA"/>
    <x v="0"/>
    <x v="2"/>
    <n v="4"/>
    <n v="2"/>
    <x v="0"/>
    <x v="1"/>
    <x v="4"/>
    <n v="243"/>
    <n v="1118"/>
    <n v="1874106"/>
    <n v="7712.3703703703704"/>
  </r>
  <r>
    <s v="SERVICIOS ASOCIADOS ESPECIALIZADOS EN COMUNICACIONES LTDA"/>
    <x v="0"/>
    <x v="2"/>
    <n v="4"/>
    <n v="2"/>
    <x v="0"/>
    <x v="2"/>
    <x v="0"/>
    <n v="9658"/>
    <n v="7534"/>
    <n v="67359729"/>
    <n v="6974.5008283288462"/>
  </r>
  <r>
    <s v="SERVICIOS LOGISTICOS DE COLOMBIA  S.A - SERLOCOL S.A."/>
    <x v="0"/>
    <x v="0"/>
    <n v="2"/>
    <n v="1"/>
    <x v="1"/>
    <x v="2"/>
    <x v="0"/>
    <n v="1027"/>
    <n v="205.4"/>
    <n v="5061900"/>
    <n v="4928.8218111002925"/>
  </r>
  <r>
    <s v="SERVICIOS LOGISTICOS DE COLOMBIA  S.A - SERLOCOL S.A."/>
    <x v="0"/>
    <x v="0"/>
    <n v="2"/>
    <n v="1"/>
    <x v="1"/>
    <x v="1"/>
    <x v="0"/>
    <n v="29088"/>
    <n v="5817.6"/>
    <n v="16591191"/>
    <n v="570.37922854785484"/>
  </r>
  <r>
    <s v="SERVICIOS LOGISTICOS DE COLOMBIA  S.A - SERLOCOL S.A."/>
    <x v="0"/>
    <x v="0"/>
    <n v="2"/>
    <n v="2"/>
    <x v="1"/>
    <x v="1"/>
    <x v="0"/>
    <n v="29050"/>
    <n v="5810"/>
    <n v="16512022"/>
    <n v="568.40006884681588"/>
  </r>
  <r>
    <s v="SERVICIOS LOGISTICOS DE COLOMBIA  S.A - SERLOCOL S.A."/>
    <x v="0"/>
    <x v="0"/>
    <n v="2"/>
    <n v="2"/>
    <x v="1"/>
    <x v="2"/>
    <x v="0"/>
    <n v="1005"/>
    <n v="201"/>
    <n v="4698000"/>
    <n v="4674.626865671642"/>
  </r>
  <r>
    <s v="SERVICIOS LOGISTICOS DE COLOMBIA  S.A - SERLOCOL S.A."/>
    <x v="0"/>
    <x v="0"/>
    <n v="2"/>
    <n v="3"/>
    <x v="1"/>
    <x v="1"/>
    <x v="0"/>
    <n v="26314"/>
    <n v="5262.8"/>
    <n v="15363399"/>
    <n v="583.8488637227332"/>
  </r>
  <r>
    <s v="SERVICIOS LOGISTICOS DE COLOMBIA  S.A - SERLOCOL S.A."/>
    <x v="0"/>
    <x v="0"/>
    <n v="2"/>
    <n v="3"/>
    <x v="1"/>
    <x v="2"/>
    <x v="0"/>
    <n v="630"/>
    <n v="126"/>
    <n v="2587395"/>
    <n v="4106.9761904761908"/>
  </r>
  <r>
    <s v="SERVICIOS LOGISTICOS DE COLOMBIA  S.A - SERLOCOL S.A."/>
    <x v="0"/>
    <x v="1"/>
    <n v="3"/>
    <n v="1"/>
    <x v="1"/>
    <x v="2"/>
    <x v="0"/>
    <n v="489"/>
    <n v="97.8"/>
    <n v="1875000"/>
    <n v="3834.3558282208587"/>
  </r>
  <r>
    <s v="SERVICIOS LOGISTICOS DE COLOMBIA  S.A - SERLOCOL S.A."/>
    <x v="0"/>
    <x v="1"/>
    <n v="3"/>
    <n v="1"/>
    <x v="1"/>
    <x v="1"/>
    <x v="0"/>
    <n v="32113"/>
    <n v="6422.6"/>
    <n v="16542270"/>
    <n v="515.12689564973687"/>
  </r>
  <r>
    <s v="SERVICIOS LOGISTICOS DE COLOMBIA  S.A - SERLOCOL S.A."/>
    <x v="0"/>
    <x v="1"/>
    <n v="3"/>
    <n v="2"/>
    <x v="1"/>
    <x v="1"/>
    <x v="0"/>
    <n v="32346"/>
    <n v="6469.2"/>
    <n v="16681425"/>
    <n v="515.7183268410314"/>
  </r>
  <r>
    <s v="SERVICIOS LOGISTICOS DE COLOMBIA  S.A - SERLOCOL S.A."/>
    <x v="0"/>
    <x v="1"/>
    <n v="3"/>
    <n v="3"/>
    <x v="1"/>
    <x v="2"/>
    <x v="0"/>
    <n v="292"/>
    <n v="58.4"/>
    <n v="968135"/>
    <n v="3315.5308219178082"/>
  </r>
  <r>
    <s v="SERVICIOS LOGISTICOS DE COLOMBIA  S.A - SERLOCOL S.A."/>
    <x v="0"/>
    <x v="1"/>
    <n v="3"/>
    <n v="3"/>
    <x v="1"/>
    <x v="1"/>
    <x v="0"/>
    <n v="44726"/>
    <n v="8945.2000000000007"/>
    <n v="25363081"/>
    <n v="567.07689039932029"/>
  </r>
  <r>
    <s v="SERVICIOS LOGISTICOS DE COLOMBIA  S.A - SERLOCOL S.A."/>
    <x v="0"/>
    <x v="1"/>
    <n v="3"/>
    <n v="2"/>
    <x v="1"/>
    <x v="2"/>
    <x v="0"/>
    <n v="449"/>
    <n v="89.8"/>
    <n v="1772900"/>
    <n v="3948.5523385300667"/>
  </r>
  <r>
    <s v="SERVICIOS LOGISTICOS DE COLOMBIA  S.A - SERLOCOL S.A."/>
    <x v="0"/>
    <x v="2"/>
    <n v="4"/>
    <n v="1"/>
    <x v="1"/>
    <x v="1"/>
    <x v="0"/>
    <n v="32626"/>
    <n v="6525.2"/>
    <n v="18700995"/>
    <n v="573.19300557837312"/>
  </r>
  <r>
    <s v="SERVICIOS LOGISTICOS DE COLOMBIA  S.A - SERLOCOL S.A."/>
    <x v="0"/>
    <x v="2"/>
    <n v="4"/>
    <n v="1"/>
    <x v="1"/>
    <x v="2"/>
    <x v="0"/>
    <n v="667"/>
    <n v="133.4"/>
    <n v="3584800"/>
    <n v="5374.5127436281855"/>
  </r>
  <r>
    <s v="SERVICIOS LOGISTICOS DE COLOMBIA  S.A - SERLOCOL S.A."/>
    <x v="0"/>
    <x v="2"/>
    <n v="4"/>
    <n v="3"/>
    <x v="1"/>
    <x v="1"/>
    <x v="0"/>
    <n v="37032"/>
    <n v="7406.4"/>
    <n v="21219016"/>
    <n v="572.99135882480016"/>
  </r>
  <r>
    <s v="SERVICIOS LOGISTICOS DE COLOMBIA  S.A - SERLOCOL S.A."/>
    <x v="0"/>
    <x v="2"/>
    <n v="4"/>
    <n v="2"/>
    <x v="1"/>
    <x v="2"/>
    <x v="0"/>
    <n v="1662"/>
    <n v="332.4"/>
    <n v="6079300"/>
    <n v="3657.8219013237062"/>
  </r>
  <r>
    <s v="SERVICIOS LOGISTICOS DE COLOMBIA  S.A - SERLOCOL S.A."/>
    <x v="0"/>
    <x v="2"/>
    <n v="4"/>
    <n v="2"/>
    <x v="1"/>
    <x v="1"/>
    <x v="0"/>
    <n v="36245"/>
    <n v="7249"/>
    <n v="20576150"/>
    <n v="567.6962339633053"/>
  </r>
  <r>
    <s v="SERVICIOS LOGISTICOS DE COLOMBIA  S.A - SERLOCOL S.A."/>
    <x v="0"/>
    <x v="2"/>
    <n v="4"/>
    <n v="3"/>
    <x v="1"/>
    <x v="2"/>
    <x v="0"/>
    <n v="103"/>
    <n v="20.6"/>
    <n v="379400"/>
    <n v="3683.4951456310678"/>
  </r>
  <r>
    <s v="SERVICIOS POSTALES DE COLOMBIA LTDA"/>
    <x v="0"/>
    <x v="0"/>
    <n v="2"/>
    <n v="3"/>
    <x v="1"/>
    <x v="2"/>
    <x v="0"/>
    <n v="1087"/>
    <n v="54350"/>
    <n v="1956600"/>
    <n v="1800"/>
  </r>
  <r>
    <s v="SERVICIOS POSTALES DE COLOMBIA LTDA"/>
    <x v="0"/>
    <x v="0"/>
    <n v="2"/>
    <n v="2"/>
    <x v="1"/>
    <x v="2"/>
    <x v="0"/>
    <n v="756"/>
    <n v="37800"/>
    <n v="1360800"/>
    <n v="1800"/>
  </r>
  <r>
    <s v="SERVICIOS POSTALES DE COLOMBIA LTDA"/>
    <x v="0"/>
    <x v="0"/>
    <n v="2"/>
    <n v="1"/>
    <x v="1"/>
    <x v="2"/>
    <x v="0"/>
    <n v="3407"/>
    <n v="170350"/>
    <n v="6132600"/>
    <n v="1800"/>
  </r>
  <r>
    <s v="SERVICIOS POSTALES DE COLOMBIA LTDA"/>
    <x v="0"/>
    <x v="0"/>
    <n v="2"/>
    <n v="3"/>
    <x v="1"/>
    <x v="1"/>
    <x v="0"/>
    <n v="21882"/>
    <n v="1094100"/>
    <n v="22037154"/>
    <n v="1007.0904853304086"/>
  </r>
  <r>
    <s v="SERVICIOS POSTALES DE COLOMBIA LTDA"/>
    <x v="0"/>
    <x v="0"/>
    <n v="2"/>
    <n v="2"/>
    <x v="1"/>
    <x v="1"/>
    <x v="0"/>
    <n v="24958"/>
    <n v="1247900"/>
    <n v="21912234"/>
    <n v="877.96434009135351"/>
  </r>
  <r>
    <s v="SERVICIOS POSTALES DE COLOMBIA LTDA"/>
    <x v="0"/>
    <x v="0"/>
    <n v="2"/>
    <n v="1"/>
    <x v="1"/>
    <x v="1"/>
    <x v="0"/>
    <n v="15319"/>
    <n v="765950"/>
    <n v="19738900"/>
    <n v="1288.52405509498"/>
  </r>
  <r>
    <s v="SERVICIOS POSTALES DE COLOMBIA LTDA"/>
    <x v="0"/>
    <x v="1"/>
    <n v="3"/>
    <n v="2"/>
    <x v="1"/>
    <x v="1"/>
    <x v="0"/>
    <n v="19278"/>
    <n v="19278"/>
    <n v="27896507"/>
    <n v="1447.0643738977071"/>
  </r>
  <r>
    <s v="SERVICIOS POSTALES DE COLOMBIA LTDA"/>
    <x v="0"/>
    <x v="1"/>
    <n v="3"/>
    <n v="3"/>
    <x v="1"/>
    <x v="1"/>
    <x v="0"/>
    <n v="14373"/>
    <n v="14373"/>
    <n v="20614490"/>
    <n v="1434.2510262297362"/>
  </r>
  <r>
    <s v="SERVICIOS POSTALES DE COLOMBIA LTDA"/>
    <x v="0"/>
    <x v="1"/>
    <n v="3"/>
    <n v="1"/>
    <x v="1"/>
    <x v="1"/>
    <x v="0"/>
    <n v="9671"/>
    <n v="9671"/>
    <n v="19663093"/>
    <n v="2033.2016337503878"/>
  </r>
  <r>
    <s v="SERVICIOS POSTALES DE COLOMBIA LTDA"/>
    <x v="0"/>
    <x v="2"/>
    <n v="4"/>
    <n v="3"/>
    <x v="1"/>
    <x v="1"/>
    <x v="0"/>
    <n v="25745"/>
    <n v="1287250"/>
    <n v="20416261"/>
    <n v="793.01848902699555"/>
  </r>
  <r>
    <s v="SERVICIOS POSTALES DE COLOMBIA LTDA"/>
    <x v="0"/>
    <x v="2"/>
    <n v="4"/>
    <n v="2"/>
    <x v="1"/>
    <x v="1"/>
    <x v="0"/>
    <n v="14143"/>
    <n v="707150"/>
    <n v="11215558"/>
    <n v="793.01124231068377"/>
  </r>
  <r>
    <s v="SERVICIOS POSTALES DE COLOMBIA LTDA"/>
    <x v="0"/>
    <x v="2"/>
    <n v="4"/>
    <n v="1"/>
    <x v="1"/>
    <x v="1"/>
    <x v="0"/>
    <n v="32824"/>
    <n v="1641200"/>
    <n v="26029440"/>
    <n v="793.00024372410428"/>
  </r>
  <r>
    <s v="SERVICIOS POSTALES DE COLOMBIA LTDA"/>
    <x v="0"/>
    <x v="2"/>
    <n v="4"/>
    <n v="1"/>
    <x v="1"/>
    <x v="2"/>
    <x v="0"/>
    <n v="6723"/>
    <n v="336150"/>
    <n v="4460944"/>
    <n v="663.53473151866729"/>
  </r>
  <r>
    <s v="SERVICIOS POSTALES DE COLOMBIA LTDA"/>
    <x v="0"/>
    <x v="2"/>
    <n v="4"/>
    <n v="2"/>
    <x v="1"/>
    <x v="2"/>
    <x v="0"/>
    <n v="2897"/>
    <n v="144850"/>
    <n v="7848507"/>
    <n v="2709.1843286158096"/>
  </r>
  <r>
    <s v="SERVICIOS POSTALES DE COLOMBIA LTDA"/>
    <x v="0"/>
    <x v="2"/>
    <n v="4"/>
    <n v="3"/>
    <x v="1"/>
    <x v="2"/>
    <x v="0"/>
    <n v="6437"/>
    <n v="321850"/>
    <n v="32570224"/>
    <n v="5059.8452695354981"/>
  </r>
  <r>
    <s v="SERVICIOS POSTALES NACIONALES S.A."/>
    <x v="0"/>
    <x v="0"/>
    <n v="2"/>
    <n v="2"/>
    <x v="0"/>
    <x v="2"/>
    <x v="0"/>
    <n v="94936"/>
    <n v="21183.8"/>
    <n v="222044192.80000001"/>
    <n v="2338.8829611527767"/>
  </r>
  <r>
    <s v="SERVICIOS POSTALES NACIONALES S.A."/>
    <x v="0"/>
    <x v="0"/>
    <n v="2"/>
    <n v="2"/>
    <x v="0"/>
    <x v="2"/>
    <x v="1"/>
    <n v="1855"/>
    <n v="3411.34"/>
    <n v="4338627.8899999997"/>
    <n v="2338.882959568733"/>
  </r>
  <r>
    <s v="SERVICIOS POSTALES NACIONALES S.A."/>
    <x v="0"/>
    <x v="0"/>
    <n v="2"/>
    <n v="3"/>
    <x v="0"/>
    <x v="1"/>
    <x v="0"/>
    <n v="140541"/>
    <n v="30069.91"/>
    <n v="344260069.69999999"/>
    <n v="2449.5347955400916"/>
  </r>
  <r>
    <s v="SERVICIOS POSTALES NACIONALES S.A."/>
    <x v="0"/>
    <x v="0"/>
    <n v="2"/>
    <n v="3"/>
    <x v="0"/>
    <x v="1"/>
    <x v="1"/>
    <n v="238"/>
    <n v="428.26"/>
    <n v="582989.28"/>
    <n v="2449.5347899159665"/>
  </r>
  <r>
    <s v="SERVICIOS POSTALES NACIONALES S.A."/>
    <x v="0"/>
    <x v="0"/>
    <n v="2"/>
    <n v="3"/>
    <x v="0"/>
    <x v="2"/>
    <x v="0"/>
    <n v="88527"/>
    <n v="20157.38"/>
    <n v="216849966.80000001"/>
    <n v="2449.5347950342834"/>
  </r>
  <r>
    <s v="SERVICIOS POSTALES NACIONALES S.A."/>
    <x v="0"/>
    <x v="0"/>
    <n v="2"/>
    <n v="3"/>
    <x v="0"/>
    <x v="2"/>
    <x v="1"/>
    <n v="855"/>
    <n v="1369.31"/>
    <n v="2094352.25"/>
    <n v="2449.5347953216374"/>
  </r>
  <r>
    <s v="SERVICIOS POSTALES NACIONALES S.A."/>
    <x v="0"/>
    <x v="0"/>
    <n v="2"/>
    <n v="1"/>
    <x v="0"/>
    <x v="1"/>
    <x v="0"/>
    <n v="119204"/>
    <n v="25481"/>
    <n v="352578708.19999999"/>
    <n v="2957.7758145699809"/>
  </r>
  <r>
    <s v="SERVICIOS POSTALES NACIONALES S.A."/>
    <x v="0"/>
    <x v="0"/>
    <n v="2"/>
    <n v="1"/>
    <x v="0"/>
    <x v="1"/>
    <x v="1"/>
    <n v="538"/>
    <n v="1029.44"/>
    <n v="1591283.39"/>
    <n v="2957.7758178438662"/>
  </r>
  <r>
    <s v="SERVICIOS POSTALES NACIONALES S.A."/>
    <x v="0"/>
    <x v="0"/>
    <n v="2"/>
    <n v="1"/>
    <x v="0"/>
    <x v="2"/>
    <x v="0"/>
    <n v="70949"/>
    <n v="16109.57"/>
    <n v="209851236.30000001"/>
    <n v="2957.7758150220584"/>
  </r>
  <r>
    <s v="SERVICIOS POSTALES NACIONALES S.A."/>
    <x v="0"/>
    <x v="0"/>
    <n v="2"/>
    <n v="1"/>
    <x v="0"/>
    <x v="2"/>
    <x v="1"/>
    <n v="1461"/>
    <n v="2685.7"/>
    <n v="4321310.47"/>
    <n v="2957.7758179329226"/>
  </r>
  <r>
    <s v="SERVICIOS POSTALES NACIONALES S.A."/>
    <x v="0"/>
    <x v="0"/>
    <n v="2"/>
    <n v="3"/>
    <x v="1"/>
    <x v="1"/>
    <x v="0"/>
    <n v="113960"/>
    <n v="9986.15"/>
    <n v="279148985.30000001"/>
    <n v="2449.5347955422958"/>
  </r>
  <r>
    <s v="SERVICIOS POSTALES NACIONALES S.A."/>
    <x v="0"/>
    <x v="0"/>
    <n v="2"/>
    <n v="3"/>
    <x v="1"/>
    <x v="1"/>
    <x v="1"/>
    <n v="703"/>
    <n v="950.46"/>
    <n v="1722022.96"/>
    <n v="2449.5347937411093"/>
  </r>
  <r>
    <s v="SERVICIOS POSTALES NACIONALES S.A."/>
    <x v="0"/>
    <x v="0"/>
    <n v="2"/>
    <n v="3"/>
    <x v="1"/>
    <x v="2"/>
    <x v="0"/>
    <n v="34480"/>
    <n v="2958.8"/>
    <n v="84459959.75"/>
    <n v="2449.5347955336429"/>
  </r>
  <r>
    <s v="SERVICIOS POSTALES NACIONALES S.A."/>
    <x v="0"/>
    <x v="0"/>
    <n v="2"/>
    <n v="1"/>
    <x v="1"/>
    <x v="1"/>
    <x v="0"/>
    <n v="47371"/>
    <n v="3919.64"/>
    <n v="140112798.09999999"/>
    <n v="2957.7758143167762"/>
  </r>
  <r>
    <s v="SERVICIOS POSTALES NACIONALES S.A."/>
    <x v="0"/>
    <x v="0"/>
    <n v="2"/>
    <n v="1"/>
    <x v="1"/>
    <x v="2"/>
    <x v="0"/>
    <n v="31059"/>
    <n v="2564.58"/>
    <n v="91865559.030000001"/>
    <n v="2957.7758147396889"/>
  </r>
  <r>
    <s v="SERVICIOS POSTALES NACIONALES S.A."/>
    <x v="0"/>
    <x v="0"/>
    <n v="2"/>
    <n v="2"/>
    <x v="1"/>
    <x v="1"/>
    <x v="0"/>
    <n v="134139"/>
    <n v="6667.05"/>
    <n v="313735421.5"/>
    <n v="2338.8829609584086"/>
  </r>
  <r>
    <s v="SERVICIOS POSTALES NACIONALES S.A."/>
    <x v="0"/>
    <x v="0"/>
    <n v="2"/>
    <n v="2"/>
    <x v="1"/>
    <x v="2"/>
    <x v="0"/>
    <n v="50758"/>
    <n v="3407.62"/>
    <n v="118717021.3"/>
    <n v="2338.8829603215254"/>
  </r>
  <r>
    <s v="SERVICIOS POSTALES NACIONALES S.A."/>
    <x v="0"/>
    <x v="0"/>
    <n v="2"/>
    <n v="2"/>
    <x v="0"/>
    <x v="1"/>
    <x v="0"/>
    <n v="142865"/>
    <n v="30572.85"/>
    <n v="334144514.19999999"/>
    <n v="2338.8829608371539"/>
  </r>
  <r>
    <s v="SERVICIOS POSTALES NACIONALES S.A."/>
    <x v="0"/>
    <x v="0"/>
    <n v="2"/>
    <n v="2"/>
    <x v="0"/>
    <x v="1"/>
    <x v="1"/>
    <n v="724"/>
    <n v="1357.12"/>
    <n v="1693351.26"/>
    <n v="2338.8829558011048"/>
  </r>
  <r>
    <s v="SERVICIOS POSTALES NACIONALES S.A."/>
    <x v="0"/>
    <x v="1"/>
    <n v="3"/>
    <n v="3"/>
    <x v="0"/>
    <x v="1"/>
    <x v="0"/>
    <n v="149414"/>
    <n v="31846.44"/>
    <n v="516299392.48000002"/>
    <n v="3455.4954186354694"/>
  </r>
  <r>
    <s v="SERVICIOS POSTALES NACIONALES S.A."/>
    <x v="0"/>
    <x v="1"/>
    <n v="3"/>
    <n v="2"/>
    <x v="0"/>
    <x v="1"/>
    <x v="0"/>
    <n v="159191"/>
    <n v="33960.949999999997"/>
    <n v="455781444.76999998"/>
    <n v="2863.110632950355"/>
  </r>
  <r>
    <s v="SERVICIOS POSTALES NACIONALES S.A."/>
    <x v="0"/>
    <x v="1"/>
    <n v="3"/>
    <n v="2"/>
    <x v="0"/>
    <x v="1"/>
    <x v="1"/>
    <n v="415"/>
    <n v="768.11"/>
    <n v="1188190.9099999999"/>
    <n v="2863.1106265060239"/>
  </r>
  <r>
    <s v="SERVICIOS POSTALES NACIONALES S.A."/>
    <x v="0"/>
    <x v="1"/>
    <n v="3"/>
    <n v="2"/>
    <x v="0"/>
    <x v="2"/>
    <x v="0"/>
    <n v="88892"/>
    <n v="20041.46"/>
    <n v="254507630.38"/>
    <n v="2863.1106329028485"/>
  </r>
  <r>
    <s v="SERVICIOS POSTALES NACIONALES S.A."/>
    <x v="0"/>
    <x v="1"/>
    <n v="3"/>
    <n v="2"/>
    <x v="0"/>
    <x v="2"/>
    <x v="1"/>
    <n v="1370"/>
    <n v="2432.23"/>
    <n v="3922461.57"/>
    <n v="2863.1106350364962"/>
  </r>
  <r>
    <s v="SERVICIOS POSTALES NACIONALES S.A."/>
    <x v="0"/>
    <x v="1"/>
    <n v="3"/>
    <n v="1"/>
    <x v="0"/>
    <x v="1"/>
    <x v="0"/>
    <n v="133111"/>
    <n v="28613.19"/>
    <n v="377205089.86000001"/>
    <n v="2833.7634745438017"/>
  </r>
  <r>
    <s v="SERVICIOS POSTALES NACIONALES S.A."/>
    <x v="0"/>
    <x v="1"/>
    <n v="3"/>
    <n v="1"/>
    <x v="0"/>
    <x v="1"/>
    <x v="1"/>
    <n v="439"/>
    <n v="836.6"/>
    <n v="1244022.17"/>
    <n v="2833.7634851936218"/>
  </r>
  <r>
    <s v="SERVICIOS POSTALES NACIONALES S.A."/>
    <x v="0"/>
    <x v="1"/>
    <n v="3"/>
    <n v="1"/>
    <x v="0"/>
    <x v="2"/>
    <x v="0"/>
    <n v="84569"/>
    <n v="19103.330000000002"/>
    <n v="239648543.28"/>
    <n v="2833.7634745592359"/>
  </r>
  <r>
    <s v="SERVICIOS POSTALES NACIONALES S.A."/>
    <x v="0"/>
    <x v="1"/>
    <n v="3"/>
    <n v="1"/>
    <x v="0"/>
    <x v="2"/>
    <x v="1"/>
    <n v="1358"/>
    <n v="2419.7800000000002"/>
    <n v="3848250.8"/>
    <n v="2833.7634756995581"/>
  </r>
  <r>
    <s v="SERVICIOS POSTALES NACIONALES S.A."/>
    <x v="0"/>
    <x v="1"/>
    <n v="3"/>
    <n v="3"/>
    <x v="0"/>
    <x v="1"/>
    <x v="1"/>
    <n v="184"/>
    <n v="327.52"/>
    <n v="635811.16"/>
    <n v="3455.4954347826088"/>
  </r>
  <r>
    <s v="SERVICIOS POSTALES NACIONALES S.A."/>
    <x v="0"/>
    <x v="1"/>
    <n v="3"/>
    <n v="3"/>
    <x v="0"/>
    <x v="2"/>
    <x v="0"/>
    <n v="77599"/>
    <n v="17904.189999999999"/>
    <n v="268142988.99000001"/>
    <n v="3455.4954186265286"/>
  </r>
  <r>
    <s v="SERVICIOS POSTALES NACIONALES S.A."/>
    <x v="0"/>
    <x v="1"/>
    <n v="3"/>
    <n v="3"/>
    <x v="0"/>
    <x v="2"/>
    <x v="1"/>
    <n v="785"/>
    <n v="1276.8900000000001"/>
    <n v="2712563.9"/>
    <n v="3455.4954140127388"/>
  </r>
  <r>
    <s v="SERVICIOS POSTALES NACIONALES S.A."/>
    <x v="0"/>
    <x v="1"/>
    <n v="3"/>
    <n v="2"/>
    <x v="1"/>
    <x v="2"/>
    <x v="0"/>
    <n v="34036"/>
    <n v="2478.6999999999998"/>
    <n v="97448833.5"/>
    <n v="2863.1106328593255"/>
  </r>
  <r>
    <s v="SERVICIOS POSTALES NACIONALES S.A."/>
    <x v="0"/>
    <x v="1"/>
    <n v="3"/>
    <n v="3"/>
    <x v="1"/>
    <x v="1"/>
    <x v="0"/>
    <n v="51451"/>
    <n v="3783.47"/>
    <n v="177788694.78"/>
    <n v="3455.4954185535753"/>
  </r>
  <r>
    <s v="SERVICIOS POSTALES NACIONALES S.A."/>
    <x v="0"/>
    <x v="1"/>
    <n v="3"/>
    <n v="1"/>
    <x v="1"/>
    <x v="1"/>
    <x v="0"/>
    <n v="85673"/>
    <n v="5667.37"/>
    <n v="242777018.15000001"/>
    <n v="2833.763474490213"/>
  </r>
  <r>
    <s v="SERVICIOS POSTALES NACIONALES S.A."/>
    <x v="0"/>
    <x v="1"/>
    <n v="3"/>
    <n v="1"/>
    <x v="1"/>
    <x v="2"/>
    <x v="0"/>
    <n v="52207"/>
    <n v="3315.14"/>
    <n v="147942289.71000001"/>
    <n v="2833.763474438294"/>
  </r>
  <r>
    <s v="SERVICIOS POSTALES NACIONALES S.A."/>
    <x v="0"/>
    <x v="1"/>
    <n v="3"/>
    <n v="2"/>
    <x v="1"/>
    <x v="1"/>
    <x v="0"/>
    <n v="86701"/>
    <n v="5710.65"/>
    <n v="248234554.99000001"/>
    <n v="2863.1106329800118"/>
  </r>
  <r>
    <s v="SERVICIOS POSTALES NACIONALES S.A."/>
    <x v="0"/>
    <x v="1"/>
    <n v="3"/>
    <n v="3"/>
    <x v="1"/>
    <x v="2"/>
    <x v="0"/>
    <n v="22339"/>
    <n v="2264.61"/>
    <n v="77192312.159999996"/>
    <n v="3455.4954187743406"/>
  </r>
  <r>
    <s v="SERVICIOS POSTALES NACIONALES S.A."/>
    <x v="0"/>
    <x v="2"/>
    <n v="4"/>
    <n v="1"/>
    <x v="1"/>
    <x v="2"/>
    <x v="0"/>
    <n v="16523"/>
    <n v="2453.54"/>
    <n v="52618222.509999998"/>
    <n v="3184.5441209223504"/>
  </r>
  <r>
    <s v="SERVICIOS POSTALES NACIONALES S.A."/>
    <x v="0"/>
    <x v="2"/>
    <n v="4"/>
    <n v="2"/>
    <x v="1"/>
    <x v="1"/>
    <x v="0"/>
    <n v="57898"/>
    <n v="7355.67"/>
    <n v="186561247.46000001"/>
    <n v="3222.23992987668"/>
  </r>
  <r>
    <s v="SERVICIOS POSTALES NACIONALES S.A."/>
    <x v="0"/>
    <x v="2"/>
    <n v="4"/>
    <n v="2"/>
    <x v="1"/>
    <x v="2"/>
    <x v="0"/>
    <n v="15245"/>
    <n v="1295.31"/>
    <n v="49123047.729999997"/>
    <n v="3222.2399298130531"/>
  </r>
  <r>
    <s v="SERVICIOS POSTALES NACIONALES S.A."/>
    <x v="0"/>
    <x v="2"/>
    <n v="4"/>
    <n v="3"/>
    <x v="1"/>
    <x v="1"/>
    <x v="0"/>
    <n v="117858"/>
    <n v="21093.87"/>
    <n v="304106321.54000002"/>
    <n v="2580.2772958984542"/>
  </r>
  <r>
    <s v="SERVICIOS POSTALES NACIONALES S.A."/>
    <x v="0"/>
    <x v="2"/>
    <n v="4"/>
    <n v="3"/>
    <x v="1"/>
    <x v="2"/>
    <x v="0"/>
    <n v="19885"/>
    <n v="3489.64"/>
    <n v="51308814.030000001"/>
    <n v="2580.2772959517224"/>
  </r>
  <r>
    <s v="SERVICIOS POSTALES NACIONALES S.A."/>
    <x v="0"/>
    <x v="2"/>
    <n v="4"/>
    <n v="1"/>
    <x v="0"/>
    <x v="2"/>
    <x v="0"/>
    <n v="83683"/>
    <n v="19691.05"/>
    <n v="266492205.69"/>
    <n v="3184.5441211476646"/>
  </r>
  <r>
    <s v="SERVICIOS POSTALES NACIONALES S.A."/>
    <x v="0"/>
    <x v="2"/>
    <n v="4"/>
    <n v="1"/>
    <x v="0"/>
    <x v="2"/>
    <x v="1"/>
    <n v="1072"/>
    <n v="1914.15"/>
    <n v="3413831.3"/>
    <n v="3184.5441231343284"/>
  </r>
  <r>
    <s v="SERVICIOS POSTALES NACIONALES S.A."/>
    <x v="0"/>
    <x v="2"/>
    <n v="4"/>
    <n v="2"/>
    <x v="0"/>
    <x v="1"/>
    <x v="0"/>
    <n v="150242"/>
    <n v="32455.69"/>
    <n v="484115771.55000001"/>
    <n v="3222.2399299130739"/>
  </r>
  <r>
    <s v="SERVICIOS POSTALES NACIONALES S.A."/>
    <x v="0"/>
    <x v="2"/>
    <n v="4"/>
    <n v="2"/>
    <x v="0"/>
    <x v="1"/>
    <x v="1"/>
    <n v="580"/>
    <n v="1111.75"/>
    <n v="1868899.16"/>
    <n v="3222.2399310344827"/>
  </r>
  <r>
    <s v="SERVICIOS POSTALES NACIONALES S.A."/>
    <x v="0"/>
    <x v="2"/>
    <n v="4"/>
    <n v="2"/>
    <x v="0"/>
    <x v="2"/>
    <x v="0"/>
    <n v="90587"/>
    <n v="20771.310000000001"/>
    <n v="291893048.52999997"/>
    <n v="3222.2399299016411"/>
  </r>
  <r>
    <s v="SERVICIOS POSTALES NACIONALES S.A."/>
    <x v="0"/>
    <x v="2"/>
    <n v="4"/>
    <n v="2"/>
    <x v="0"/>
    <x v="2"/>
    <x v="1"/>
    <n v="1889"/>
    <n v="3444.56"/>
    <n v="6086811.2300000004"/>
    <n v="3222.2399311805189"/>
  </r>
  <r>
    <s v="SERVICIOS POSTALES NACIONALES S.A."/>
    <x v="0"/>
    <x v="2"/>
    <n v="4"/>
    <n v="3"/>
    <x v="0"/>
    <x v="1"/>
    <x v="0"/>
    <n v="142936"/>
    <n v="30823.07"/>
    <n v="368814515.56999999"/>
    <n v="2580.2772959226509"/>
  </r>
  <r>
    <s v="SERVICIOS POSTALES NACIONALES S.A."/>
    <x v="0"/>
    <x v="2"/>
    <n v="4"/>
    <n v="3"/>
    <x v="0"/>
    <x v="1"/>
    <x v="1"/>
    <n v="592"/>
    <n v="1134.83"/>
    <n v="1527524.16"/>
    <n v="2580.2772972972971"/>
  </r>
  <r>
    <s v="SERVICIOS POSTALES NACIONALES S.A."/>
    <x v="0"/>
    <x v="2"/>
    <n v="4"/>
    <n v="3"/>
    <x v="0"/>
    <x v="2"/>
    <x v="0"/>
    <n v="83594"/>
    <n v="19113.54"/>
    <n v="215695700.28"/>
    <n v="2580.2772959781801"/>
  </r>
  <r>
    <s v="SERVICIOS POSTALES NACIONALES S.A."/>
    <x v="0"/>
    <x v="2"/>
    <n v="4"/>
    <n v="3"/>
    <x v="0"/>
    <x v="2"/>
    <x v="1"/>
    <n v="1897"/>
    <n v="3470.03"/>
    <n v="4894786.03"/>
    <n v="2580.2772957301004"/>
  </r>
  <r>
    <s v="SERVICIOS POSTALES NACIONALES S.A."/>
    <x v="0"/>
    <x v="2"/>
    <n v="4"/>
    <n v="1"/>
    <x v="0"/>
    <x v="1"/>
    <x v="0"/>
    <n v="150018"/>
    <n v="32522.080000000002"/>
    <n v="477738939.97000003"/>
    <n v="3184.5441211721263"/>
  </r>
  <r>
    <s v="SERVICIOS POSTALES NACIONALES S.A."/>
    <x v="0"/>
    <x v="2"/>
    <n v="4"/>
    <n v="1"/>
    <x v="0"/>
    <x v="1"/>
    <x v="1"/>
    <n v="370"/>
    <n v="690.5"/>
    <n v="1178281.32"/>
    <n v="3184.5441081081085"/>
  </r>
  <r>
    <s v="SERVICIOS POSTALES NACIONALES S.A."/>
    <x v="0"/>
    <x v="2"/>
    <n v="4"/>
    <n v="1"/>
    <x v="1"/>
    <x v="1"/>
    <x v="0"/>
    <n v="45098"/>
    <n v="3789"/>
    <n v="143616570.78"/>
    <n v="3184.5441212470619"/>
  </r>
  <r>
    <s v="SERVIENTREGA INTERNACIONAL S.A."/>
    <x v="0"/>
    <x v="1"/>
    <n v="3"/>
    <n v="1"/>
    <x v="0"/>
    <x v="0"/>
    <x v="0"/>
    <n v="8257"/>
    <n v="3268"/>
    <n v="350734650"/>
    <n v="42477.249606394573"/>
  </r>
  <r>
    <s v="SERVIENTREGA INTERNACIONAL S.A."/>
    <x v="0"/>
    <x v="1"/>
    <n v="3"/>
    <n v="1"/>
    <x v="0"/>
    <x v="0"/>
    <x v="1"/>
    <n v="760"/>
    <n v="1100"/>
    <n v="40805067"/>
    <n v="53690.877631578951"/>
  </r>
  <r>
    <s v="SERVIENTREGA INTERNACIONAL S.A."/>
    <x v="0"/>
    <x v="1"/>
    <n v="3"/>
    <n v="1"/>
    <x v="0"/>
    <x v="0"/>
    <x v="2"/>
    <n v="283"/>
    <n v="696"/>
    <n v="21954841"/>
    <n v="77578.943462897529"/>
  </r>
  <r>
    <s v="SERVIENTREGA INTERNACIONAL S.A."/>
    <x v="0"/>
    <x v="1"/>
    <n v="3"/>
    <n v="1"/>
    <x v="0"/>
    <x v="0"/>
    <x v="3"/>
    <n v="178"/>
    <n v="610"/>
    <n v="19442940"/>
    <n v="109230"/>
  </r>
  <r>
    <s v="SERVIENTREGA INTERNACIONAL S.A."/>
    <x v="0"/>
    <x v="1"/>
    <n v="3"/>
    <n v="1"/>
    <x v="0"/>
    <x v="0"/>
    <x v="4"/>
    <n v="167"/>
    <n v="774"/>
    <n v="48697829"/>
    <n v="291603.76646706584"/>
  </r>
  <r>
    <s v="SERVIENTREGA INTERNACIONAL S.A."/>
    <x v="0"/>
    <x v="1"/>
    <n v="3"/>
    <n v="2"/>
    <x v="0"/>
    <x v="0"/>
    <x v="0"/>
    <n v="9709"/>
    <n v="3987"/>
    <n v="398716498"/>
    <n v="41066.690493356677"/>
  </r>
  <r>
    <s v="SERVIENTREGA INTERNACIONAL S.A."/>
    <x v="0"/>
    <x v="1"/>
    <n v="3"/>
    <n v="2"/>
    <x v="0"/>
    <x v="0"/>
    <x v="1"/>
    <n v="988"/>
    <n v="1419"/>
    <n v="48933477"/>
    <n v="49527.810728744938"/>
  </r>
  <r>
    <s v="SERVIENTREGA INTERNACIONAL S.A."/>
    <x v="0"/>
    <x v="1"/>
    <n v="3"/>
    <n v="2"/>
    <x v="0"/>
    <x v="0"/>
    <x v="2"/>
    <n v="404"/>
    <n v="992"/>
    <n v="31568347"/>
    <n v="78139.472772277222"/>
  </r>
  <r>
    <s v="SERVIENTREGA INTERNACIONAL S.A."/>
    <x v="0"/>
    <x v="1"/>
    <n v="3"/>
    <n v="2"/>
    <x v="0"/>
    <x v="0"/>
    <x v="3"/>
    <n v="186"/>
    <n v="630"/>
    <n v="18496179"/>
    <n v="99441.822580645166"/>
  </r>
  <r>
    <s v="SERVIENTREGA INTERNACIONAL S.A."/>
    <x v="0"/>
    <x v="1"/>
    <n v="3"/>
    <n v="2"/>
    <x v="0"/>
    <x v="0"/>
    <x v="4"/>
    <n v="209"/>
    <n v="973"/>
    <n v="65291480"/>
    <n v="312399.42583732057"/>
  </r>
  <r>
    <s v="SERVIENTREGA INTERNACIONAL S.A."/>
    <x v="0"/>
    <x v="1"/>
    <n v="3"/>
    <n v="3"/>
    <x v="0"/>
    <x v="0"/>
    <x v="0"/>
    <n v="8993"/>
    <n v="3749"/>
    <n v="358569449"/>
    <n v="39872.061492271765"/>
  </r>
  <r>
    <s v="SERVIENTREGA INTERNACIONAL S.A."/>
    <x v="0"/>
    <x v="1"/>
    <n v="3"/>
    <n v="3"/>
    <x v="0"/>
    <x v="0"/>
    <x v="1"/>
    <n v="1021"/>
    <n v="1480"/>
    <n v="55429653"/>
    <n v="54289.571988246818"/>
  </r>
  <r>
    <s v="SERVIENTREGA INTERNACIONAL S.A."/>
    <x v="0"/>
    <x v="1"/>
    <n v="3"/>
    <n v="3"/>
    <x v="0"/>
    <x v="0"/>
    <x v="2"/>
    <n v="368"/>
    <n v="908"/>
    <n v="27262738"/>
    <n v="74083.52717391304"/>
  </r>
  <r>
    <s v="SERVIENTREGA INTERNACIONAL S.A."/>
    <x v="0"/>
    <x v="1"/>
    <n v="3"/>
    <n v="3"/>
    <x v="0"/>
    <x v="0"/>
    <x v="3"/>
    <n v="196"/>
    <n v="670"/>
    <n v="17989430"/>
    <n v="91782.806122448979"/>
  </r>
  <r>
    <s v="SERVIENTREGA INTERNACIONAL S.A."/>
    <x v="0"/>
    <x v="1"/>
    <n v="3"/>
    <n v="3"/>
    <x v="0"/>
    <x v="0"/>
    <x v="4"/>
    <n v="234"/>
    <n v="1086"/>
    <n v="57297795"/>
    <n v="244862.37179487178"/>
  </r>
  <r>
    <s v="SERVIENTREGA INTERNACIONAL S.A."/>
    <x v="0"/>
    <x v="2"/>
    <n v="4"/>
    <n v="1"/>
    <x v="0"/>
    <x v="0"/>
    <x v="0"/>
    <n v="10283"/>
    <n v="4437"/>
    <n v="379638522"/>
    <n v="36919.043275308759"/>
  </r>
  <r>
    <s v="SERVIENTREGA INTERNACIONAL S.A."/>
    <x v="0"/>
    <x v="2"/>
    <n v="4"/>
    <n v="1"/>
    <x v="0"/>
    <x v="0"/>
    <x v="1"/>
    <n v="1538"/>
    <n v="1065"/>
    <n v="53503966"/>
    <n v="34788.01430429129"/>
  </r>
  <r>
    <s v="SERVIENTREGA INTERNACIONAL S.A."/>
    <x v="0"/>
    <x v="2"/>
    <n v="4"/>
    <n v="1"/>
    <x v="0"/>
    <x v="0"/>
    <x v="2"/>
    <n v="428"/>
    <n v="1052"/>
    <n v="32543694"/>
    <n v="76036.668224299065"/>
  </r>
  <r>
    <s v="SERVIENTREGA INTERNACIONAL S.A."/>
    <x v="0"/>
    <x v="2"/>
    <n v="4"/>
    <n v="1"/>
    <x v="0"/>
    <x v="0"/>
    <x v="3"/>
    <n v="191"/>
    <n v="650"/>
    <n v="15177892"/>
    <n v="79465.403141361254"/>
  </r>
  <r>
    <s v="SERVIENTREGA INTERNACIONAL S.A."/>
    <x v="0"/>
    <x v="2"/>
    <n v="4"/>
    <n v="1"/>
    <x v="0"/>
    <x v="0"/>
    <x v="4"/>
    <n v="279"/>
    <n v="1305"/>
    <n v="112883322"/>
    <n v="404599.72043010755"/>
  </r>
  <r>
    <s v="SERVIENTREGA INTERNACIONAL S.A."/>
    <x v="0"/>
    <x v="2"/>
    <n v="4"/>
    <n v="2"/>
    <x v="0"/>
    <x v="0"/>
    <x v="0"/>
    <n v="8989"/>
    <n v="3918"/>
    <n v="371992638"/>
    <n v="41383.09467126488"/>
  </r>
  <r>
    <s v="SERVIENTREGA INTERNACIONAL S.A."/>
    <x v="0"/>
    <x v="2"/>
    <n v="4"/>
    <n v="2"/>
    <x v="0"/>
    <x v="0"/>
    <x v="1"/>
    <n v="832"/>
    <n v="1222"/>
    <n v="45559391"/>
    <n v="54758.883413461539"/>
  </r>
  <r>
    <s v="SERVIENTREGA INTERNACIONAL S.A."/>
    <x v="0"/>
    <x v="2"/>
    <n v="4"/>
    <n v="2"/>
    <x v="0"/>
    <x v="0"/>
    <x v="2"/>
    <n v="308"/>
    <n v="758"/>
    <n v="22598833"/>
    <n v="73372.83441558441"/>
  </r>
  <r>
    <s v="SERVIENTREGA INTERNACIONAL S.A."/>
    <x v="0"/>
    <x v="2"/>
    <n v="4"/>
    <n v="2"/>
    <x v="0"/>
    <x v="0"/>
    <x v="3"/>
    <n v="162"/>
    <n v="554"/>
    <n v="15635484"/>
    <n v="96515.333333333328"/>
  </r>
  <r>
    <s v="SERVIENTREGA INTERNACIONAL S.A."/>
    <x v="0"/>
    <x v="2"/>
    <n v="4"/>
    <n v="2"/>
    <x v="0"/>
    <x v="0"/>
    <x v="4"/>
    <n v="159"/>
    <n v="728"/>
    <n v="48100485"/>
    <n v="302518.77358490566"/>
  </r>
  <r>
    <s v="SERVIENTREGA INTERNACIONAL S.A."/>
    <x v="0"/>
    <x v="2"/>
    <n v="4"/>
    <n v="3"/>
    <x v="0"/>
    <x v="0"/>
    <x v="2"/>
    <n v="589"/>
    <n v="1445"/>
    <n v="44130158"/>
    <n v="74923.867572156203"/>
  </r>
  <r>
    <s v="SERVIENTREGA INTERNACIONAL S.A."/>
    <x v="0"/>
    <x v="2"/>
    <n v="4"/>
    <n v="3"/>
    <x v="0"/>
    <x v="0"/>
    <x v="0"/>
    <n v="13971"/>
    <n v="6401"/>
    <n v="431322003"/>
    <n v="30872.6650203994"/>
  </r>
  <r>
    <s v="SERVIENTREGA INTERNACIONAL S.A."/>
    <x v="0"/>
    <x v="2"/>
    <n v="4"/>
    <n v="3"/>
    <x v="0"/>
    <x v="0"/>
    <x v="1"/>
    <n v="1674"/>
    <n v="2464"/>
    <n v="77415242"/>
    <n v="46245.664277180404"/>
  </r>
  <r>
    <s v="SERVIENTREGA INTERNACIONAL S.A."/>
    <x v="0"/>
    <x v="2"/>
    <n v="4"/>
    <n v="3"/>
    <x v="0"/>
    <x v="0"/>
    <x v="3"/>
    <n v="288"/>
    <n v="983"/>
    <n v="27821136"/>
    <n v="96601.166666666672"/>
  </r>
  <r>
    <s v="SERVIENTREGA INTERNACIONAL S.A."/>
    <x v="0"/>
    <x v="2"/>
    <n v="4"/>
    <n v="3"/>
    <x v="0"/>
    <x v="0"/>
    <x v="4"/>
    <n v="288"/>
    <n v="1302"/>
    <n v="56065963"/>
    <n v="194673.48263888888"/>
  </r>
  <r>
    <s v="SERVIENTREGA S.A."/>
    <x v="0"/>
    <x v="0"/>
    <n v="2"/>
    <n v="2"/>
    <x v="0"/>
    <x v="1"/>
    <x v="1"/>
    <n v="34057"/>
    <n v="68089.25"/>
    <n v="23990445"/>
    <n v="704.42038347476284"/>
  </r>
  <r>
    <s v="SERVIENTREGA S.A."/>
    <x v="0"/>
    <x v="0"/>
    <n v="2"/>
    <n v="2"/>
    <x v="0"/>
    <x v="1"/>
    <x v="2"/>
    <n v="58097"/>
    <n v="174272.48"/>
    <n v="269796015"/>
    <n v="4643.8889271390954"/>
  </r>
  <r>
    <s v="SERVIENTREGA S.A."/>
    <x v="0"/>
    <x v="0"/>
    <n v="2"/>
    <n v="2"/>
    <x v="0"/>
    <x v="1"/>
    <x v="3"/>
    <n v="5284"/>
    <n v="21120.3"/>
    <n v="30381902"/>
    <n v="5749.7922028766088"/>
  </r>
  <r>
    <s v="SERVIENTREGA S.A."/>
    <x v="0"/>
    <x v="0"/>
    <n v="2"/>
    <n v="2"/>
    <x v="0"/>
    <x v="1"/>
    <x v="4"/>
    <n v="5841"/>
    <n v="29197.200000000001"/>
    <n v="29998162"/>
    <n v="5135.792158876905"/>
  </r>
  <r>
    <s v="SERVIENTREGA S.A."/>
    <x v="0"/>
    <x v="0"/>
    <n v="2"/>
    <n v="2"/>
    <x v="0"/>
    <x v="2"/>
    <x v="0"/>
    <n v="1531619"/>
    <n v="1531463.5"/>
    <n v="11595658425"/>
    <n v="7570.85046933996"/>
  </r>
  <r>
    <s v="SERVIENTREGA S.A."/>
    <x v="0"/>
    <x v="0"/>
    <n v="2"/>
    <n v="2"/>
    <x v="0"/>
    <x v="2"/>
    <x v="1"/>
    <n v="185142"/>
    <n v="369601.25"/>
    <n v="673708614"/>
    <n v="3638.875101273617"/>
  </r>
  <r>
    <s v="SERVIENTREGA S.A."/>
    <x v="0"/>
    <x v="0"/>
    <n v="2"/>
    <n v="2"/>
    <x v="0"/>
    <x v="2"/>
    <x v="2"/>
    <n v="487679"/>
    <n v="1461788.23"/>
    <n v="5333471732"/>
    <n v="10936.439198735234"/>
  </r>
  <r>
    <s v="SERVIENTREGA S.A."/>
    <x v="0"/>
    <x v="0"/>
    <n v="2"/>
    <n v="2"/>
    <x v="0"/>
    <x v="2"/>
    <x v="3"/>
    <n v="78397"/>
    <n v="312471.55"/>
    <n v="1027023419"/>
    <n v="13100.28979425233"/>
  </r>
  <r>
    <s v="SERVIENTREGA S.A."/>
    <x v="0"/>
    <x v="0"/>
    <n v="2"/>
    <n v="2"/>
    <x v="0"/>
    <x v="2"/>
    <x v="4"/>
    <n v="158309"/>
    <n v="790827.77"/>
    <n v="867767174"/>
    <n v="5481.4771996538411"/>
  </r>
  <r>
    <s v="SERVIENTREGA S.A."/>
    <x v="0"/>
    <x v="0"/>
    <n v="2"/>
    <n v="3"/>
    <x v="0"/>
    <x v="1"/>
    <x v="0"/>
    <n v="351960"/>
    <n v="351940"/>
    <n v="1189869858"/>
    <n v="3380.6962666212071"/>
  </r>
  <r>
    <s v="SERVIENTREGA S.A."/>
    <x v="0"/>
    <x v="0"/>
    <n v="2"/>
    <n v="3"/>
    <x v="0"/>
    <x v="1"/>
    <x v="1"/>
    <n v="30862"/>
    <n v="61706.82"/>
    <n v="22881710"/>
    <n v="741.42019311774993"/>
  </r>
  <r>
    <s v="SERVIENTREGA S.A."/>
    <x v="0"/>
    <x v="0"/>
    <n v="2"/>
    <n v="3"/>
    <x v="0"/>
    <x v="1"/>
    <x v="2"/>
    <n v="58860"/>
    <n v="176554.31"/>
    <n v="304445593"/>
    <n v="5172.3682127081211"/>
  </r>
  <r>
    <s v="SERVIENTREGA S.A."/>
    <x v="0"/>
    <x v="0"/>
    <n v="2"/>
    <n v="3"/>
    <x v="0"/>
    <x v="1"/>
    <x v="3"/>
    <n v="4817"/>
    <n v="19250"/>
    <n v="30975303"/>
    <n v="6430.4137429935645"/>
  </r>
  <r>
    <s v="SERVIENTREGA S.A."/>
    <x v="0"/>
    <x v="0"/>
    <n v="2"/>
    <n v="3"/>
    <x v="0"/>
    <x v="1"/>
    <x v="4"/>
    <n v="7023"/>
    <n v="35102.519999999997"/>
    <n v="35767278"/>
    <n v="5092.8774028193084"/>
  </r>
  <r>
    <s v="SERVIENTREGA S.A."/>
    <x v="0"/>
    <x v="0"/>
    <n v="2"/>
    <n v="3"/>
    <x v="0"/>
    <x v="2"/>
    <x v="0"/>
    <n v="1421726"/>
    <n v="1421580.93"/>
    <n v="10953017163"/>
    <n v="7704.028176315267"/>
  </r>
  <r>
    <s v="SERVIENTREGA S.A."/>
    <x v="0"/>
    <x v="0"/>
    <n v="2"/>
    <n v="3"/>
    <x v="0"/>
    <x v="2"/>
    <x v="2"/>
    <n v="474270"/>
    <n v="1421568.18"/>
    <n v="5118726348"/>
    <n v="10792.852906572205"/>
  </r>
  <r>
    <s v="SERVIENTREGA S.A."/>
    <x v="0"/>
    <x v="0"/>
    <n v="2"/>
    <n v="3"/>
    <x v="0"/>
    <x v="2"/>
    <x v="3"/>
    <n v="75796"/>
    <n v="302264.08"/>
    <n v="969157682"/>
    <n v="12786.396142276637"/>
  </r>
  <r>
    <s v="SERVIENTREGA S.A."/>
    <x v="0"/>
    <x v="0"/>
    <n v="2"/>
    <n v="3"/>
    <x v="0"/>
    <x v="2"/>
    <x v="4"/>
    <n v="156485"/>
    <n v="781858.59"/>
    <n v="834186624"/>
    <n v="5330.7769051346777"/>
  </r>
  <r>
    <s v="SERVIENTREGA S.A."/>
    <x v="0"/>
    <x v="0"/>
    <n v="2"/>
    <n v="1"/>
    <x v="0"/>
    <x v="1"/>
    <x v="0"/>
    <n v="338085"/>
    <n v="338063.52"/>
    <n v="1240737913"/>
    <n v="3669.8993241344633"/>
  </r>
  <r>
    <s v="SERVIENTREGA S.A."/>
    <x v="0"/>
    <x v="0"/>
    <n v="2"/>
    <n v="1"/>
    <x v="0"/>
    <x v="1"/>
    <x v="1"/>
    <n v="37565"/>
    <n v="75130"/>
    <n v="20881404"/>
    <n v="555.87392519632635"/>
  </r>
  <r>
    <s v="SERVIENTREGA S.A."/>
    <x v="0"/>
    <x v="0"/>
    <n v="2"/>
    <n v="1"/>
    <x v="0"/>
    <x v="1"/>
    <x v="2"/>
    <n v="44501"/>
    <n v="133486.20000000001"/>
    <n v="282966756"/>
    <n v="6358.6606143682166"/>
  </r>
  <r>
    <s v="SERVIENTREGA S.A."/>
    <x v="0"/>
    <x v="0"/>
    <n v="2"/>
    <n v="1"/>
    <x v="0"/>
    <x v="1"/>
    <x v="3"/>
    <n v="5353"/>
    <n v="21399.9"/>
    <n v="23359159"/>
    <n v="4363.7509807584529"/>
  </r>
  <r>
    <s v="SERVIENTREGA S.A."/>
    <x v="0"/>
    <x v="0"/>
    <n v="2"/>
    <n v="1"/>
    <x v="0"/>
    <x v="1"/>
    <x v="4"/>
    <n v="16304"/>
    <n v="81495.399999999994"/>
    <n v="30186243"/>
    <n v="1851.4624018645732"/>
  </r>
  <r>
    <s v="SERVIENTREGA S.A."/>
    <x v="0"/>
    <x v="0"/>
    <n v="2"/>
    <n v="1"/>
    <x v="0"/>
    <x v="2"/>
    <x v="0"/>
    <n v="1262962"/>
    <n v="1262609.73"/>
    <n v="10255907231"/>
    <n v="8120.5192484017725"/>
  </r>
  <r>
    <s v="SERVIENTREGA S.A."/>
    <x v="0"/>
    <x v="0"/>
    <n v="2"/>
    <n v="1"/>
    <x v="0"/>
    <x v="2"/>
    <x v="1"/>
    <n v="181537"/>
    <n v="363074"/>
    <n v="529336506"/>
    <n v="2915.8601607385822"/>
  </r>
  <r>
    <s v="SERVIENTREGA S.A."/>
    <x v="0"/>
    <x v="0"/>
    <n v="2"/>
    <n v="1"/>
    <x v="0"/>
    <x v="2"/>
    <x v="2"/>
    <n v="382932"/>
    <n v="1148461.8999999999"/>
    <n v="4722986968"/>
    <n v="12333.748467090763"/>
  </r>
  <r>
    <s v="SERVIENTREGA S.A."/>
    <x v="0"/>
    <x v="0"/>
    <n v="2"/>
    <n v="1"/>
    <x v="0"/>
    <x v="2"/>
    <x v="3"/>
    <n v="65416"/>
    <n v="261444.42"/>
    <n v="873847185"/>
    <n v="13358.309664302311"/>
  </r>
  <r>
    <s v="SERVIENTREGA S.A."/>
    <x v="0"/>
    <x v="0"/>
    <n v="2"/>
    <n v="3"/>
    <x v="0"/>
    <x v="2"/>
    <x v="1"/>
    <n v="176621"/>
    <n v="352752.13"/>
    <n v="642502729"/>
    <n v="3637.7482235974203"/>
  </r>
  <r>
    <s v="SERVIENTREGA S.A."/>
    <x v="0"/>
    <x v="0"/>
    <n v="2"/>
    <n v="1"/>
    <x v="0"/>
    <x v="2"/>
    <x v="4"/>
    <n v="176867"/>
    <n v="884129.29"/>
    <n v="772891159"/>
    <n v="4369.9003149259051"/>
  </r>
  <r>
    <s v="SERVIENTREGA S.A."/>
    <x v="0"/>
    <x v="0"/>
    <n v="2"/>
    <n v="2"/>
    <x v="0"/>
    <x v="1"/>
    <x v="0"/>
    <n v="371494"/>
    <n v="371468.46"/>
    <n v="1262947474"/>
    <n v="3399.6443388049338"/>
  </r>
  <r>
    <s v="SERVIENTREGA S.A."/>
    <x v="0"/>
    <x v="0"/>
    <n v="2"/>
    <n v="1"/>
    <x v="1"/>
    <x v="2"/>
    <x v="0"/>
    <n v="1509229"/>
    <n v="1509229"/>
    <n v="434865395"/>
    <n v="288.13744965144457"/>
  </r>
  <r>
    <s v="SERVIENTREGA S.A."/>
    <x v="0"/>
    <x v="0"/>
    <n v="2"/>
    <n v="1"/>
    <x v="1"/>
    <x v="1"/>
    <x v="0"/>
    <n v="1265517"/>
    <n v="1265517"/>
    <n v="1114196614"/>
    <n v="880.42801005438889"/>
  </r>
  <r>
    <s v="SERVIENTREGA S.A."/>
    <x v="0"/>
    <x v="0"/>
    <n v="2"/>
    <n v="2"/>
    <x v="1"/>
    <x v="2"/>
    <x v="0"/>
    <n v="1482362"/>
    <n v="1482362"/>
    <n v="519834793"/>
    <n v="350.68005858218169"/>
  </r>
  <r>
    <s v="SERVIENTREGA S.A."/>
    <x v="0"/>
    <x v="0"/>
    <n v="2"/>
    <n v="2"/>
    <x v="1"/>
    <x v="1"/>
    <x v="0"/>
    <n v="1307176"/>
    <n v="1307176"/>
    <n v="1331902173"/>
    <n v="1018.9157183118417"/>
  </r>
  <r>
    <s v="SERVIENTREGA S.A."/>
    <x v="0"/>
    <x v="0"/>
    <n v="2"/>
    <n v="3"/>
    <x v="1"/>
    <x v="1"/>
    <x v="0"/>
    <n v="1213246"/>
    <n v="1213246"/>
    <n v="1446216410"/>
    <n v="1192.0224010629336"/>
  </r>
  <r>
    <s v="SERVIENTREGA S.A."/>
    <x v="0"/>
    <x v="0"/>
    <n v="2"/>
    <n v="3"/>
    <x v="1"/>
    <x v="2"/>
    <x v="0"/>
    <n v="1402226"/>
    <n v="1402226"/>
    <n v="564451070"/>
    <n v="402.53929823009986"/>
  </r>
  <r>
    <s v="SERVIENTREGA S.A."/>
    <x v="0"/>
    <x v="1"/>
    <n v="3"/>
    <n v="3"/>
    <x v="1"/>
    <x v="1"/>
    <x v="0"/>
    <n v="1105615"/>
    <n v="1105615"/>
    <n v="1021461370"/>
    <n v="923.88523129660871"/>
  </r>
  <r>
    <s v="SERVIENTREGA S.A."/>
    <x v="0"/>
    <x v="1"/>
    <n v="3"/>
    <n v="3"/>
    <x v="1"/>
    <x v="2"/>
    <x v="0"/>
    <n v="1469932"/>
    <n v="1469932"/>
    <n v="829541425"/>
    <n v="564.34000008163639"/>
  </r>
  <r>
    <s v="SERVIENTREGA S.A."/>
    <x v="0"/>
    <x v="1"/>
    <n v="3"/>
    <n v="1"/>
    <x v="1"/>
    <x v="1"/>
    <x v="0"/>
    <n v="1165351"/>
    <n v="1165351"/>
    <n v="799794512"/>
    <n v="686.31211712179424"/>
  </r>
  <r>
    <s v="SERVIENTREGA S.A."/>
    <x v="0"/>
    <x v="1"/>
    <n v="3"/>
    <n v="1"/>
    <x v="1"/>
    <x v="2"/>
    <x v="0"/>
    <n v="1512597"/>
    <n v="1512597"/>
    <n v="853618991"/>
    <n v="564.34000001322227"/>
  </r>
  <r>
    <s v="SERVIENTREGA S.A."/>
    <x v="0"/>
    <x v="1"/>
    <n v="3"/>
    <n v="2"/>
    <x v="1"/>
    <x v="1"/>
    <x v="0"/>
    <n v="1279198"/>
    <n v="1279198"/>
    <n v="721902600"/>
    <n v="564.34000053158309"/>
  </r>
  <r>
    <s v="SERVIENTREGA S.A."/>
    <x v="0"/>
    <x v="1"/>
    <n v="3"/>
    <n v="2"/>
    <x v="1"/>
    <x v="2"/>
    <x v="0"/>
    <n v="1512581"/>
    <n v="1512581"/>
    <n v="853609962"/>
    <n v="564.34000030411596"/>
  </r>
  <r>
    <s v="SERVIENTREGA S.A."/>
    <x v="0"/>
    <x v="1"/>
    <n v="3"/>
    <n v="1"/>
    <x v="0"/>
    <x v="1"/>
    <x v="0"/>
    <n v="344060"/>
    <n v="344048.3"/>
    <n v="1201776745"/>
    <n v="3492.9278178224727"/>
  </r>
  <r>
    <s v="SERVIENTREGA S.A."/>
    <x v="0"/>
    <x v="1"/>
    <n v="3"/>
    <n v="1"/>
    <x v="0"/>
    <x v="1"/>
    <x v="1"/>
    <n v="28188"/>
    <n v="56365.16"/>
    <n v="22433993"/>
    <n v="795.8703348942812"/>
  </r>
  <r>
    <s v="SERVIENTREGA S.A."/>
    <x v="0"/>
    <x v="1"/>
    <n v="3"/>
    <n v="1"/>
    <x v="0"/>
    <x v="1"/>
    <x v="2"/>
    <n v="71475"/>
    <n v="214410.54"/>
    <n v="327787218"/>
    <n v="4586.0401259181535"/>
  </r>
  <r>
    <s v="SERVIENTREGA S.A."/>
    <x v="0"/>
    <x v="1"/>
    <n v="3"/>
    <n v="1"/>
    <x v="0"/>
    <x v="1"/>
    <x v="3"/>
    <n v="6488"/>
    <n v="25944.7"/>
    <n v="29418091"/>
    <n v="4534.2310419235509"/>
  </r>
  <r>
    <s v="SERVIENTREGA S.A."/>
    <x v="0"/>
    <x v="1"/>
    <n v="3"/>
    <n v="1"/>
    <x v="0"/>
    <x v="1"/>
    <x v="4"/>
    <n v="7343"/>
    <n v="36710.6"/>
    <n v="36340109"/>
    <n v="4948.9457987198693"/>
  </r>
  <r>
    <s v="SERVIENTREGA S.A."/>
    <x v="0"/>
    <x v="1"/>
    <n v="3"/>
    <n v="1"/>
    <x v="0"/>
    <x v="2"/>
    <x v="0"/>
    <n v="1438350"/>
    <n v="1438162.06"/>
    <n v="11155942637"/>
    <n v="7756.0695498314044"/>
  </r>
  <r>
    <s v="SERVIENTREGA S.A."/>
    <x v="0"/>
    <x v="1"/>
    <n v="3"/>
    <n v="1"/>
    <x v="0"/>
    <x v="2"/>
    <x v="1"/>
    <n v="180637"/>
    <n v="360872.47"/>
    <n v="700502462"/>
    <n v="3877.9566866145915"/>
  </r>
  <r>
    <s v="SERVIENTREGA S.A."/>
    <x v="0"/>
    <x v="1"/>
    <n v="3"/>
    <n v="1"/>
    <x v="0"/>
    <x v="2"/>
    <x v="2"/>
    <n v="484234"/>
    <n v="1451738.78"/>
    <n v="5656616245"/>
    <n v="11681.575942622781"/>
  </r>
  <r>
    <s v="SERVIENTREGA S.A."/>
    <x v="0"/>
    <x v="1"/>
    <n v="3"/>
    <n v="1"/>
    <x v="0"/>
    <x v="2"/>
    <x v="3"/>
    <n v="74133"/>
    <n v="295688.46000000002"/>
    <n v="1003112354"/>
    <n v="13531.252667503002"/>
  </r>
  <r>
    <s v="SERVIENTREGA S.A."/>
    <x v="0"/>
    <x v="1"/>
    <n v="3"/>
    <n v="1"/>
    <x v="0"/>
    <x v="2"/>
    <x v="4"/>
    <n v="152401"/>
    <n v="761387.57"/>
    <n v="908043417"/>
    <n v="5958.2510416598316"/>
  </r>
  <r>
    <s v="SERVIENTREGA S.A."/>
    <x v="0"/>
    <x v="1"/>
    <n v="3"/>
    <n v="2"/>
    <x v="0"/>
    <x v="1"/>
    <x v="0"/>
    <n v="401233"/>
    <n v="401219.51"/>
    <n v="1389704938"/>
    <n v="3463.5858416431352"/>
  </r>
  <r>
    <s v="SERVIENTREGA S.A."/>
    <x v="0"/>
    <x v="1"/>
    <n v="3"/>
    <n v="2"/>
    <x v="0"/>
    <x v="1"/>
    <x v="1"/>
    <n v="33060"/>
    <n v="66105.429999999993"/>
    <n v="24857064"/>
    <n v="751.87731397459163"/>
  </r>
  <r>
    <s v="SERVIENTREGA S.A."/>
    <x v="0"/>
    <x v="1"/>
    <n v="3"/>
    <n v="2"/>
    <x v="0"/>
    <x v="1"/>
    <x v="2"/>
    <n v="65056"/>
    <n v="195148.75"/>
    <n v="368780478"/>
    <n v="5668.6620450073779"/>
  </r>
  <r>
    <s v="SERVIENTREGA S.A."/>
    <x v="0"/>
    <x v="1"/>
    <n v="3"/>
    <n v="2"/>
    <x v="0"/>
    <x v="1"/>
    <x v="3"/>
    <n v="5510"/>
    <n v="22028.880000000001"/>
    <n v="37833072"/>
    <n v="6866.2562613430127"/>
  </r>
  <r>
    <s v="SERVIENTREGA S.A."/>
    <x v="0"/>
    <x v="1"/>
    <n v="3"/>
    <n v="2"/>
    <x v="0"/>
    <x v="1"/>
    <x v="4"/>
    <n v="7741"/>
    <n v="38692.589999999997"/>
    <n v="41014138"/>
    <n v="5298.2997028807649"/>
  </r>
  <r>
    <s v="SERVIENTREGA S.A."/>
    <x v="0"/>
    <x v="1"/>
    <n v="3"/>
    <n v="2"/>
    <x v="0"/>
    <x v="2"/>
    <x v="0"/>
    <n v="1530329"/>
    <n v="1530123.54"/>
    <n v="11839304407"/>
    <n v="7736.4438672991237"/>
  </r>
  <r>
    <s v="SERVIENTREGA S.A."/>
    <x v="0"/>
    <x v="1"/>
    <n v="3"/>
    <n v="2"/>
    <x v="0"/>
    <x v="2"/>
    <x v="1"/>
    <n v="193738"/>
    <n v="386857.62"/>
    <n v="741232880"/>
    <n v="3825.9550527000383"/>
  </r>
  <r>
    <s v="SERVIENTREGA S.A."/>
    <x v="0"/>
    <x v="1"/>
    <n v="3"/>
    <n v="2"/>
    <x v="0"/>
    <x v="2"/>
    <x v="2"/>
    <n v="502914"/>
    <n v="1507520.72"/>
    <n v="5864232928"/>
    <n v="11660.508412969215"/>
  </r>
  <r>
    <s v="SERVIENTREGA S.A."/>
    <x v="0"/>
    <x v="1"/>
    <n v="3"/>
    <n v="2"/>
    <x v="0"/>
    <x v="2"/>
    <x v="3"/>
    <n v="75754"/>
    <n v="302028.42"/>
    <n v="1077704850"/>
    <n v="14226.375504923832"/>
  </r>
  <r>
    <s v="SERVIENTREGA S.A."/>
    <x v="0"/>
    <x v="1"/>
    <n v="3"/>
    <n v="2"/>
    <x v="0"/>
    <x v="2"/>
    <x v="4"/>
    <n v="154385"/>
    <n v="771277.41"/>
    <n v="971330171"/>
    <n v="6291.6097483563817"/>
  </r>
  <r>
    <s v="SERVIENTREGA S.A."/>
    <x v="0"/>
    <x v="1"/>
    <n v="3"/>
    <n v="3"/>
    <x v="0"/>
    <x v="1"/>
    <x v="0"/>
    <n v="338881"/>
    <n v="338767.02"/>
    <n v="1297360617"/>
    <n v="3828.366349839619"/>
  </r>
  <r>
    <s v="SERVIENTREGA S.A."/>
    <x v="0"/>
    <x v="1"/>
    <n v="3"/>
    <n v="3"/>
    <x v="0"/>
    <x v="1"/>
    <x v="1"/>
    <n v="30595"/>
    <n v="61159.96"/>
    <n v="26096235"/>
    <n v="852.95750939696029"/>
  </r>
  <r>
    <s v="SERVIENTREGA S.A."/>
    <x v="0"/>
    <x v="1"/>
    <n v="3"/>
    <n v="3"/>
    <x v="0"/>
    <x v="1"/>
    <x v="2"/>
    <n v="63178"/>
    <n v="189506.98"/>
    <n v="387997112"/>
    <n v="6141.3326157839756"/>
  </r>
  <r>
    <s v="SERVIENTREGA S.A."/>
    <x v="0"/>
    <x v="1"/>
    <n v="3"/>
    <n v="3"/>
    <x v="0"/>
    <x v="1"/>
    <x v="3"/>
    <n v="7453"/>
    <n v="29759.27"/>
    <n v="36591928"/>
    <n v="4909.6911310881524"/>
  </r>
  <r>
    <s v="SERVIENTREGA S.A."/>
    <x v="0"/>
    <x v="1"/>
    <n v="3"/>
    <n v="3"/>
    <x v="0"/>
    <x v="1"/>
    <x v="4"/>
    <n v="7330"/>
    <n v="36641.4"/>
    <n v="42151178"/>
    <n v="5750.5017735334241"/>
  </r>
  <r>
    <s v="SERVIENTREGA S.A."/>
    <x v="0"/>
    <x v="1"/>
    <n v="3"/>
    <n v="3"/>
    <x v="0"/>
    <x v="2"/>
    <x v="0"/>
    <n v="1464479"/>
    <n v="1463999.17"/>
    <n v="10971853931"/>
    <n v="7491.9844743420699"/>
  </r>
  <r>
    <s v="SERVIENTREGA S.A."/>
    <x v="0"/>
    <x v="1"/>
    <n v="3"/>
    <n v="3"/>
    <x v="0"/>
    <x v="2"/>
    <x v="1"/>
    <n v="207815"/>
    <n v="414835.8"/>
    <n v="792901429"/>
    <n v="3815.4196232225777"/>
  </r>
  <r>
    <s v="SERVIENTREGA S.A."/>
    <x v="0"/>
    <x v="1"/>
    <n v="3"/>
    <n v="3"/>
    <x v="0"/>
    <x v="2"/>
    <x v="2"/>
    <n v="491692"/>
    <n v="1473703.6"/>
    <n v="6089195584"/>
    <n v="12384.166478201802"/>
  </r>
  <r>
    <s v="SERVIENTREGA S.A."/>
    <x v="0"/>
    <x v="1"/>
    <n v="3"/>
    <n v="3"/>
    <x v="0"/>
    <x v="2"/>
    <x v="3"/>
    <n v="80864"/>
    <n v="322549.18"/>
    <n v="1112185902"/>
    <n v="13753.782919469726"/>
  </r>
  <r>
    <s v="SERVIENTREGA S.A."/>
    <x v="0"/>
    <x v="1"/>
    <n v="3"/>
    <n v="3"/>
    <x v="0"/>
    <x v="2"/>
    <x v="4"/>
    <n v="169838"/>
    <n v="848458.61"/>
    <n v="983098250"/>
    <n v="5788.4469317820513"/>
  </r>
  <r>
    <s v="SERVIENTREGA S.A."/>
    <x v="0"/>
    <x v="2"/>
    <n v="4"/>
    <n v="2"/>
    <x v="1"/>
    <x v="1"/>
    <x v="0"/>
    <n v="897325"/>
    <n v="897325"/>
    <n v="763602699"/>
    <n v="850.97673529657595"/>
  </r>
  <r>
    <s v="SERVIENTREGA S.A."/>
    <x v="0"/>
    <x v="2"/>
    <n v="4"/>
    <n v="2"/>
    <x v="1"/>
    <x v="2"/>
    <x v="0"/>
    <n v="1338635"/>
    <n v="1338635"/>
    <n v="755445276"/>
    <n v="564.34000007470297"/>
  </r>
  <r>
    <s v="SERVIENTREGA S.A."/>
    <x v="0"/>
    <x v="2"/>
    <n v="4"/>
    <n v="3"/>
    <x v="1"/>
    <x v="1"/>
    <x v="0"/>
    <n v="946734"/>
    <n v="946734"/>
    <n v="930124943"/>
    <n v="982.45646929338125"/>
  </r>
  <r>
    <s v="SERVIENTREGA S.A."/>
    <x v="0"/>
    <x v="2"/>
    <n v="4"/>
    <n v="1"/>
    <x v="1"/>
    <x v="1"/>
    <x v="0"/>
    <n v="1082491"/>
    <n v="1082491"/>
    <n v="727242285"/>
    <n v="671.82293894360328"/>
  </r>
  <r>
    <s v="SERVIENTREGA S.A."/>
    <x v="0"/>
    <x v="2"/>
    <n v="4"/>
    <n v="1"/>
    <x v="1"/>
    <x v="2"/>
    <x v="0"/>
    <n v="1463041"/>
    <n v="1463041"/>
    <n v="825652558"/>
    <n v="564.34000004101051"/>
  </r>
  <r>
    <s v="SERVIENTREGA S.A."/>
    <x v="0"/>
    <x v="2"/>
    <n v="4"/>
    <n v="3"/>
    <x v="1"/>
    <x v="2"/>
    <x v="0"/>
    <n v="1183865"/>
    <n v="1183865"/>
    <n v="668102375"/>
    <n v="564.34000076022187"/>
  </r>
  <r>
    <s v="SERVIENTREGA S.A."/>
    <x v="0"/>
    <x v="2"/>
    <n v="4"/>
    <n v="2"/>
    <x v="0"/>
    <x v="1"/>
    <x v="1"/>
    <n v="23463"/>
    <n v="46696.2"/>
    <n v="34570020"/>
    <n v="1473.3844776882752"/>
  </r>
  <r>
    <s v="SERVIENTREGA S.A."/>
    <x v="0"/>
    <x v="2"/>
    <n v="4"/>
    <n v="2"/>
    <x v="0"/>
    <x v="1"/>
    <x v="2"/>
    <n v="85761"/>
    <n v="257153.05"/>
    <n v="443380419"/>
    <n v="5169.9539301080913"/>
  </r>
  <r>
    <s v="SERVIENTREGA S.A."/>
    <x v="0"/>
    <x v="2"/>
    <n v="4"/>
    <n v="2"/>
    <x v="0"/>
    <x v="1"/>
    <x v="3"/>
    <n v="7476"/>
    <n v="29842.74"/>
    <n v="40994813"/>
    <n v="5483.5223381487431"/>
  </r>
  <r>
    <s v="SERVIENTREGA S.A."/>
    <x v="0"/>
    <x v="2"/>
    <n v="4"/>
    <n v="2"/>
    <x v="0"/>
    <x v="1"/>
    <x v="4"/>
    <n v="9217"/>
    <n v="46035.63"/>
    <n v="49514884"/>
    <n v="5372.1258543994791"/>
  </r>
  <r>
    <s v="SERVIENTREGA S.A."/>
    <x v="0"/>
    <x v="2"/>
    <n v="4"/>
    <n v="2"/>
    <x v="0"/>
    <x v="2"/>
    <x v="0"/>
    <n v="1438480"/>
    <n v="1436621.3"/>
    <n v="11755894277"/>
    <n v="8172.4419366275515"/>
  </r>
  <r>
    <s v="SERVIENTREGA S.A."/>
    <x v="0"/>
    <x v="2"/>
    <n v="4"/>
    <n v="2"/>
    <x v="0"/>
    <x v="2"/>
    <x v="1"/>
    <n v="182388"/>
    <n v="363411.52"/>
    <n v="798354774"/>
    <n v="4377.2330087505761"/>
  </r>
  <r>
    <s v="SERVIENTREGA S.A."/>
    <x v="0"/>
    <x v="2"/>
    <n v="4"/>
    <n v="2"/>
    <x v="0"/>
    <x v="2"/>
    <x v="2"/>
    <n v="574335"/>
    <n v="1721354.02"/>
    <n v="6014949791"/>
    <n v="10472.894375233966"/>
  </r>
  <r>
    <s v="SERVIENTREGA S.A."/>
    <x v="0"/>
    <x v="2"/>
    <n v="4"/>
    <n v="2"/>
    <x v="0"/>
    <x v="2"/>
    <x v="3"/>
    <n v="79967"/>
    <n v="318652.15000000002"/>
    <n v="1085418458"/>
    <n v="13573.329723510948"/>
  </r>
  <r>
    <s v="SERVIENTREGA S.A."/>
    <x v="0"/>
    <x v="2"/>
    <n v="4"/>
    <n v="2"/>
    <x v="0"/>
    <x v="2"/>
    <x v="4"/>
    <n v="179464"/>
    <n v="896530.1"/>
    <n v="1046836914"/>
    <n v="5833.1303994115815"/>
  </r>
  <r>
    <s v="SERVIENTREGA S.A."/>
    <x v="0"/>
    <x v="2"/>
    <n v="4"/>
    <n v="3"/>
    <x v="0"/>
    <x v="1"/>
    <x v="0"/>
    <n v="328126"/>
    <n v="328109"/>
    <n v="1260513337"/>
    <n v="3841.5527480297201"/>
  </r>
  <r>
    <s v="SERVIENTREGA S.A."/>
    <x v="0"/>
    <x v="2"/>
    <n v="4"/>
    <n v="3"/>
    <x v="0"/>
    <x v="1"/>
    <x v="1"/>
    <n v="32129"/>
    <n v="64209.65"/>
    <n v="38405178"/>
    <n v="1195.343085685829"/>
  </r>
  <r>
    <s v="SERVIENTREGA S.A."/>
    <x v="0"/>
    <x v="2"/>
    <n v="4"/>
    <n v="3"/>
    <x v="0"/>
    <x v="1"/>
    <x v="2"/>
    <n v="103095"/>
    <n v="309252.7"/>
    <n v="562899653"/>
    <n v="5460.009243901256"/>
  </r>
  <r>
    <s v="SERVIENTREGA S.A."/>
    <x v="0"/>
    <x v="2"/>
    <n v="4"/>
    <n v="3"/>
    <x v="0"/>
    <x v="1"/>
    <x v="3"/>
    <n v="10530"/>
    <n v="42087.56"/>
    <n v="63313969"/>
    <n v="6012.7226020892685"/>
  </r>
  <r>
    <s v="SERVIENTREGA S.A."/>
    <x v="0"/>
    <x v="2"/>
    <n v="4"/>
    <n v="3"/>
    <x v="0"/>
    <x v="1"/>
    <x v="4"/>
    <n v="13686"/>
    <n v="68412.600000000006"/>
    <n v="62999189"/>
    <n v="4603.1849335086954"/>
  </r>
  <r>
    <s v="SERVIENTREGA S.A."/>
    <x v="0"/>
    <x v="2"/>
    <n v="4"/>
    <n v="3"/>
    <x v="0"/>
    <x v="2"/>
    <x v="0"/>
    <n v="1382592"/>
    <n v="1382469.32"/>
    <n v="10912428942"/>
    <n v="7892.7325935633944"/>
  </r>
  <r>
    <s v="SERVIENTREGA S.A."/>
    <x v="0"/>
    <x v="2"/>
    <n v="4"/>
    <n v="3"/>
    <x v="0"/>
    <x v="2"/>
    <x v="1"/>
    <n v="200254"/>
    <n v="399846.71"/>
    <n v="991274429"/>
    <n v="4950.0855363688115"/>
  </r>
  <r>
    <s v="SERVIENTREGA S.A."/>
    <x v="0"/>
    <x v="2"/>
    <n v="4"/>
    <n v="3"/>
    <x v="0"/>
    <x v="2"/>
    <x v="2"/>
    <n v="702199"/>
    <n v="2105180.79"/>
    <n v="7821950620"/>
    <n v="11139.222100857449"/>
  </r>
  <r>
    <s v="SERVIENTREGA S.A."/>
    <x v="0"/>
    <x v="2"/>
    <n v="4"/>
    <n v="3"/>
    <x v="0"/>
    <x v="2"/>
    <x v="3"/>
    <n v="103864"/>
    <n v="414283.47"/>
    <n v="1593479007"/>
    <n v="15341.976112993914"/>
  </r>
  <r>
    <s v="SERVIENTREGA S.A."/>
    <x v="0"/>
    <x v="2"/>
    <n v="4"/>
    <n v="3"/>
    <x v="0"/>
    <x v="2"/>
    <x v="4"/>
    <n v="211795"/>
    <n v="1058110.27"/>
    <n v="1408958889"/>
    <n v="6652.4653037134967"/>
  </r>
  <r>
    <s v="SERVIENTREGA S.A."/>
    <x v="0"/>
    <x v="2"/>
    <n v="4"/>
    <n v="1"/>
    <x v="0"/>
    <x v="1"/>
    <x v="0"/>
    <n v="343967"/>
    <n v="343620.63"/>
    <n v="1315737037"/>
    <n v="3825.1839188061645"/>
  </r>
  <r>
    <s v="SERVIENTREGA S.A."/>
    <x v="0"/>
    <x v="2"/>
    <n v="4"/>
    <n v="1"/>
    <x v="0"/>
    <x v="1"/>
    <x v="1"/>
    <n v="25566"/>
    <n v="51006.15"/>
    <n v="31097066"/>
    <n v="1216.34459829461"/>
  </r>
  <r>
    <s v="SERVIENTREGA S.A."/>
    <x v="0"/>
    <x v="2"/>
    <n v="4"/>
    <n v="1"/>
    <x v="0"/>
    <x v="1"/>
    <x v="2"/>
    <n v="73905"/>
    <n v="221654.14"/>
    <n v="377609571"/>
    <n v="5109.3913943576217"/>
  </r>
  <r>
    <s v="SERVIENTREGA S.A."/>
    <x v="0"/>
    <x v="2"/>
    <n v="4"/>
    <n v="1"/>
    <x v="0"/>
    <x v="1"/>
    <x v="3"/>
    <n v="6421"/>
    <n v="25657.1"/>
    <n v="38667030"/>
    <n v="6021.9638685562995"/>
  </r>
  <r>
    <s v="SERVIENTREGA S.A."/>
    <x v="0"/>
    <x v="2"/>
    <n v="4"/>
    <n v="1"/>
    <x v="0"/>
    <x v="1"/>
    <x v="4"/>
    <n v="7556"/>
    <n v="37745.07"/>
    <n v="43725570"/>
    <n v="5786.8673901535203"/>
  </r>
  <r>
    <s v="SERVIENTREGA S.A."/>
    <x v="0"/>
    <x v="2"/>
    <n v="4"/>
    <n v="1"/>
    <x v="0"/>
    <x v="2"/>
    <x v="0"/>
    <n v="1443784"/>
    <n v="1442076.32"/>
    <n v="11309743478"/>
    <n v="7833.4040812199055"/>
  </r>
  <r>
    <s v="SERVIENTREGA S.A."/>
    <x v="0"/>
    <x v="2"/>
    <n v="4"/>
    <n v="1"/>
    <x v="0"/>
    <x v="2"/>
    <x v="1"/>
    <n v="188498"/>
    <n v="376011.69"/>
    <n v="824249492"/>
    <n v="4372.7227450689134"/>
  </r>
  <r>
    <s v="SERVIENTREGA S.A."/>
    <x v="0"/>
    <x v="2"/>
    <n v="4"/>
    <n v="1"/>
    <x v="0"/>
    <x v="2"/>
    <x v="2"/>
    <n v="524240"/>
    <n v="1571043.6"/>
    <n v="6006993538"/>
    <n v="11458.4799671906"/>
  </r>
  <r>
    <s v="SERVIENTREGA S.A."/>
    <x v="0"/>
    <x v="2"/>
    <n v="4"/>
    <n v="1"/>
    <x v="0"/>
    <x v="2"/>
    <x v="3"/>
    <n v="80182"/>
    <n v="319415.89"/>
    <n v="1089965537"/>
    <n v="13593.643673143599"/>
  </r>
  <r>
    <s v="SERVIENTREGA S.A."/>
    <x v="0"/>
    <x v="2"/>
    <n v="4"/>
    <n v="1"/>
    <x v="0"/>
    <x v="2"/>
    <x v="4"/>
    <n v="163216"/>
    <n v="815212.86"/>
    <n v="1005561871"/>
    <n v="6160.9270598470739"/>
  </r>
  <r>
    <s v="SERVIENTREGA S.A."/>
    <x v="0"/>
    <x v="2"/>
    <n v="4"/>
    <n v="2"/>
    <x v="0"/>
    <x v="1"/>
    <x v="0"/>
    <n v="341030"/>
    <n v="340309.6"/>
    <n v="1307145666"/>
    <n v="3832.9345394833299"/>
  </r>
  <r>
    <s v="SERVILLA S.A."/>
    <x v="0"/>
    <x v="0"/>
    <n v="2"/>
    <n v="1"/>
    <x v="1"/>
    <x v="1"/>
    <x v="0"/>
    <n v="811036"/>
    <n v="28386.26"/>
    <n v="459373051"/>
    <n v="566.40278729920749"/>
  </r>
  <r>
    <s v="SERVILLA S.A."/>
    <x v="0"/>
    <x v="0"/>
    <n v="2"/>
    <n v="2"/>
    <x v="1"/>
    <x v="1"/>
    <x v="0"/>
    <n v="833920"/>
    <n v="29187.200000000001"/>
    <n v="472420943"/>
    <n v="566.50631115694546"/>
  </r>
  <r>
    <s v="SERVILLA S.A."/>
    <x v="0"/>
    <x v="0"/>
    <n v="2"/>
    <n v="3"/>
    <x v="1"/>
    <x v="1"/>
    <x v="0"/>
    <n v="835866"/>
    <n v="29255.31"/>
    <n v="473406173"/>
    <n v="566.36610772540098"/>
  </r>
  <r>
    <s v="SERVILLA S.A."/>
    <x v="0"/>
    <x v="1"/>
    <n v="3"/>
    <n v="1"/>
    <x v="1"/>
    <x v="1"/>
    <x v="0"/>
    <n v="686049"/>
    <n v="24011.72"/>
    <n v="388632624"/>
    <n v="566.47939724422019"/>
  </r>
  <r>
    <s v="SERVILLA S.A."/>
    <x v="0"/>
    <x v="1"/>
    <n v="3"/>
    <n v="2"/>
    <x v="1"/>
    <x v="1"/>
    <x v="0"/>
    <n v="790219"/>
    <n v="27657.67"/>
    <n v="447639971"/>
    <n v="566.47583897628374"/>
  </r>
  <r>
    <s v="SERVILLA S.A."/>
    <x v="0"/>
    <x v="1"/>
    <n v="3"/>
    <n v="3"/>
    <x v="1"/>
    <x v="1"/>
    <x v="0"/>
    <n v="797297"/>
    <n v="27905.4"/>
    <n v="451076082"/>
    <n v="565.75665279061627"/>
  </r>
  <r>
    <s v="SERVILLA S.A."/>
    <x v="0"/>
    <x v="2"/>
    <n v="4"/>
    <n v="1"/>
    <x v="1"/>
    <x v="1"/>
    <x v="0"/>
    <n v="726666"/>
    <n v="21799.98"/>
    <n v="410717065"/>
    <n v="565.20748872246668"/>
  </r>
  <r>
    <s v="SERVILLA S.A."/>
    <x v="0"/>
    <x v="2"/>
    <n v="4"/>
    <n v="2"/>
    <x v="1"/>
    <x v="1"/>
    <x v="0"/>
    <n v="1039953"/>
    <n v="31198.59"/>
    <n v="587333347"/>
    <n v="564.76912610473744"/>
  </r>
  <r>
    <s v="SERVILLA S.A."/>
    <x v="0"/>
    <x v="2"/>
    <n v="4"/>
    <n v="3"/>
    <x v="1"/>
    <x v="1"/>
    <x v="0"/>
    <n v="1031243"/>
    <n v="30937.29"/>
    <n v="582447063"/>
    <n v="564.80098580063088"/>
  </r>
  <r>
    <s v="SERVIMOS OUTSOURCING LTDA"/>
    <x v="0"/>
    <x v="0"/>
    <n v="2"/>
    <n v="1"/>
    <x v="0"/>
    <x v="1"/>
    <x v="0"/>
    <n v="27916"/>
    <n v="85"/>
    <n v="20882369"/>
    <n v="748.04302192291163"/>
  </r>
  <r>
    <s v="SERVIMOS OUTSOURCING LTDA"/>
    <x v="0"/>
    <x v="0"/>
    <n v="2"/>
    <n v="2"/>
    <x v="0"/>
    <x v="1"/>
    <x v="0"/>
    <n v="24098"/>
    <n v="39"/>
    <n v="14295348"/>
    <n v="593.21719644783798"/>
  </r>
  <r>
    <s v="SERVIMOS OUTSOURCING LTDA"/>
    <x v="0"/>
    <x v="0"/>
    <n v="2"/>
    <n v="3"/>
    <x v="0"/>
    <x v="1"/>
    <x v="0"/>
    <n v="34661"/>
    <n v="49"/>
    <n v="30977133"/>
    <n v="893.71723262456362"/>
  </r>
  <r>
    <s v="SERVIMOS OUTSOURCING LTDA"/>
    <x v="0"/>
    <x v="1"/>
    <n v="3"/>
    <n v="3"/>
    <x v="0"/>
    <x v="1"/>
    <x v="0"/>
    <n v="17224"/>
    <n v="39"/>
    <n v="9680124"/>
    <n v="562.0137018114259"/>
  </r>
  <r>
    <s v="SERVIMOS OUTSOURCING LTDA"/>
    <x v="0"/>
    <x v="1"/>
    <n v="3"/>
    <n v="1"/>
    <x v="0"/>
    <x v="1"/>
    <x v="0"/>
    <n v="17277"/>
    <n v="39"/>
    <n v="9710034"/>
    <n v="562.02083695085958"/>
  </r>
  <r>
    <s v="SERVIMOS OUTSOURCING LTDA"/>
    <x v="0"/>
    <x v="1"/>
    <n v="3"/>
    <n v="2"/>
    <x v="0"/>
    <x v="1"/>
    <x v="0"/>
    <n v="19009"/>
    <n v="43"/>
    <n v="10683121"/>
    <n v="562.00331421958015"/>
  </r>
  <r>
    <s v="SERVIMOS OUTSOURCING LTDA"/>
    <x v="0"/>
    <x v="2"/>
    <n v="4"/>
    <n v="1"/>
    <x v="0"/>
    <x v="1"/>
    <x v="0"/>
    <n v="167"/>
    <n v="12"/>
    <n v="94673"/>
    <n v="566.90419161676641"/>
  </r>
  <r>
    <s v="SERVIMOS OUTSOURCING LTDA"/>
    <x v="0"/>
    <x v="2"/>
    <n v="4"/>
    <n v="2"/>
    <x v="0"/>
    <x v="1"/>
    <x v="0"/>
    <n v="15410"/>
    <n v="22"/>
    <n v="11120320"/>
    <n v="721.63011031797532"/>
  </r>
  <r>
    <s v="SERVIMOS OUTSOURCING LTDA"/>
    <x v="0"/>
    <x v="2"/>
    <n v="4"/>
    <n v="3"/>
    <x v="0"/>
    <x v="1"/>
    <x v="0"/>
    <n v="18965"/>
    <n v="41"/>
    <n v="15480401"/>
    <n v="816.26158713419454"/>
  </r>
  <r>
    <s v="SERVIREPARTO S.A."/>
    <x v="0"/>
    <x v="0"/>
    <n v="2"/>
    <n v="1"/>
    <x v="1"/>
    <x v="1"/>
    <x v="0"/>
    <n v="40749"/>
    <n v="40749"/>
    <n v="24128167"/>
    <n v="592.11678814204026"/>
  </r>
  <r>
    <s v="SERVIREPARTO S.A."/>
    <x v="0"/>
    <x v="0"/>
    <n v="2"/>
    <n v="2"/>
    <x v="1"/>
    <x v="1"/>
    <x v="0"/>
    <n v="23913"/>
    <n v="23913"/>
    <n v="20985054"/>
    <n v="877.55839919708944"/>
  </r>
  <r>
    <s v="SERVIREPARTO S.A."/>
    <x v="0"/>
    <x v="0"/>
    <n v="2"/>
    <n v="3"/>
    <x v="1"/>
    <x v="1"/>
    <x v="0"/>
    <n v="25108"/>
    <n v="25108"/>
    <n v="31633076"/>
    <n v="1259.8803568583719"/>
  </r>
  <r>
    <s v="SERVIREPARTO S.A."/>
    <x v="0"/>
    <x v="1"/>
    <n v="3"/>
    <n v="1"/>
    <x v="1"/>
    <x v="1"/>
    <x v="0"/>
    <n v="21873"/>
    <n v="21873"/>
    <n v="21225889"/>
    <n v="970.41507794998404"/>
  </r>
  <r>
    <s v="SERVIREPARTO S.A."/>
    <x v="0"/>
    <x v="1"/>
    <n v="3"/>
    <n v="2"/>
    <x v="1"/>
    <x v="1"/>
    <x v="0"/>
    <n v="34834"/>
    <n v="34834"/>
    <n v="28680668"/>
    <n v="823.35270138370561"/>
  </r>
  <r>
    <s v="SERVIREPARTO S.A."/>
    <x v="0"/>
    <x v="1"/>
    <n v="3"/>
    <n v="3"/>
    <x v="1"/>
    <x v="1"/>
    <x v="0"/>
    <n v="26686"/>
    <n v="26686"/>
    <n v="27062002"/>
    <n v="1014.0898598516076"/>
  </r>
  <r>
    <s v="SERVIREPARTO S.A."/>
    <x v="0"/>
    <x v="2"/>
    <n v="4"/>
    <n v="1"/>
    <x v="1"/>
    <x v="1"/>
    <x v="0"/>
    <n v="22852"/>
    <n v="22852"/>
    <n v="19008832"/>
    <n v="831.82356030106769"/>
  </r>
  <r>
    <s v="SERVIREPARTO S.A."/>
    <x v="0"/>
    <x v="2"/>
    <n v="4"/>
    <n v="2"/>
    <x v="1"/>
    <x v="1"/>
    <x v="0"/>
    <n v="29280"/>
    <n v="29280"/>
    <n v="26749953"/>
    <n v="913.59129098360654"/>
  </r>
  <r>
    <s v="SERVIREPARTO S.A."/>
    <x v="0"/>
    <x v="2"/>
    <n v="4"/>
    <n v="3"/>
    <x v="1"/>
    <x v="1"/>
    <x v="0"/>
    <n v="40059"/>
    <n v="40059"/>
    <n v="44355006"/>
    <n v="1107.2419680970568"/>
  </r>
  <r>
    <s v="SERVITEM LTDA. MENSAJERIA ESPECIALIZADA"/>
    <x v="0"/>
    <x v="0"/>
    <n v="2"/>
    <n v="1"/>
    <x v="1"/>
    <x v="1"/>
    <x v="0"/>
    <n v="173743"/>
    <n v="43436"/>
    <n v="111927920"/>
    <n v="644.21542162849721"/>
  </r>
  <r>
    <s v="SERVITEM LTDA. MENSAJERIA ESPECIALIZADA"/>
    <x v="0"/>
    <x v="0"/>
    <n v="2"/>
    <n v="2"/>
    <x v="1"/>
    <x v="1"/>
    <x v="0"/>
    <n v="171996"/>
    <n v="42999"/>
    <n v="101799750"/>
    <n v="591.87277611107231"/>
  </r>
  <r>
    <s v="SERVITEM LTDA. MENSAJERIA ESPECIALIZADA"/>
    <x v="0"/>
    <x v="0"/>
    <n v="2"/>
    <n v="3"/>
    <x v="1"/>
    <x v="1"/>
    <x v="0"/>
    <n v="166203"/>
    <n v="41551"/>
    <n v="103940217"/>
    <n v="625.38111225429145"/>
  </r>
  <r>
    <s v="SERVITEM LTDA. MENSAJERIA ESPECIALIZADA"/>
    <x v="0"/>
    <x v="0"/>
    <n v="2"/>
    <n v="1"/>
    <x v="0"/>
    <x v="2"/>
    <x v="0"/>
    <n v="96"/>
    <n v="96"/>
    <n v="583000"/>
    <n v="6072.916666666667"/>
  </r>
  <r>
    <s v="SERVITEM LTDA. MENSAJERIA ESPECIALIZADA"/>
    <x v="0"/>
    <x v="0"/>
    <n v="2"/>
    <n v="2"/>
    <x v="0"/>
    <x v="2"/>
    <x v="0"/>
    <n v="21"/>
    <n v="21"/>
    <n v="178500"/>
    <n v="8500"/>
  </r>
  <r>
    <s v="SERVITEM LTDA. MENSAJERIA ESPECIALIZADA"/>
    <x v="0"/>
    <x v="0"/>
    <n v="2"/>
    <n v="3"/>
    <x v="0"/>
    <x v="2"/>
    <x v="0"/>
    <n v="52"/>
    <n v="52"/>
    <n v="386000"/>
    <n v="7423.0769230769229"/>
  </r>
  <r>
    <s v="SERVITEM LTDA. MENSAJERIA ESPECIALIZADA"/>
    <x v="0"/>
    <x v="0"/>
    <n v="2"/>
    <n v="1"/>
    <x v="0"/>
    <x v="2"/>
    <x v="1"/>
    <n v="1"/>
    <n v="2"/>
    <n v="10000"/>
    <n v="10000"/>
  </r>
  <r>
    <s v="SERVITEM LTDA. MENSAJERIA ESPECIALIZADA"/>
    <x v="0"/>
    <x v="0"/>
    <n v="2"/>
    <n v="2"/>
    <x v="0"/>
    <x v="2"/>
    <x v="1"/>
    <n v="1"/>
    <n v="2"/>
    <n v="4950"/>
    <n v="4950"/>
  </r>
  <r>
    <s v="SERVITEM LTDA. MENSAJERIA ESPECIALIZADA"/>
    <x v="0"/>
    <x v="0"/>
    <n v="2"/>
    <n v="3"/>
    <x v="0"/>
    <x v="2"/>
    <x v="1"/>
    <n v="9"/>
    <n v="18"/>
    <n v="54000"/>
    <n v="6000"/>
  </r>
  <r>
    <s v="SERVITEM LTDA. MENSAJERIA ESPECIALIZADA"/>
    <x v="0"/>
    <x v="0"/>
    <n v="2"/>
    <n v="1"/>
    <x v="0"/>
    <x v="2"/>
    <x v="2"/>
    <n v="10"/>
    <n v="30"/>
    <n v="100000"/>
    <n v="10000"/>
  </r>
  <r>
    <s v="SERVITEM LTDA. MENSAJERIA ESPECIALIZADA"/>
    <x v="0"/>
    <x v="0"/>
    <n v="2"/>
    <n v="2"/>
    <x v="0"/>
    <x v="2"/>
    <x v="2"/>
    <n v="2"/>
    <n v="6"/>
    <n v="13450"/>
    <n v="6725"/>
  </r>
  <r>
    <s v="SERVITEM LTDA. MENSAJERIA ESPECIALIZADA"/>
    <x v="0"/>
    <x v="0"/>
    <n v="2"/>
    <n v="3"/>
    <x v="0"/>
    <x v="2"/>
    <x v="2"/>
    <n v="17"/>
    <n v="51"/>
    <n v="147000"/>
    <n v="8647.0588235294126"/>
  </r>
  <r>
    <s v="SERVITEM LTDA. MENSAJERIA ESPECIALIZADA"/>
    <x v="0"/>
    <x v="0"/>
    <n v="2"/>
    <n v="3"/>
    <x v="0"/>
    <x v="2"/>
    <x v="3"/>
    <n v="1"/>
    <n v="4"/>
    <n v="10000"/>
    <n v="10000"/>
  </r>
  <r>
    <s v="SERVITEM LTDA. MENSAJERIA ESPECIALIZADA"/>
    <x v="0"/>
    <x v="0"/>
    <n v="2"/>
    <n v="1"/>
    <x v="0"/>
    <x v="2"/>
    <x v="4"/>
    <n v="6"/>
    <n v="30"/>
    <n v="60000"/>
    <n v="10000"/>
  </r>
  <r>
    <s v="SERVITEM LTDA. MENSAJERIA ESPECIALIZADA"/>
    <x v="0"/>
    <x v="0"/>
    <n v="2"/>
    <n v="2"/>
    <x v="0"/>
    <x v="2"/>
    <x v="4"/>
    <n v="2"/>
    <n v="10"/>
    <n v="14950"/>
    <n v="7475"/>
  </r>
  <r>
    <s v="SERVITEM LTDA. MENSAJERIA ESPECIALIZADA"/>
    <x v="0"/>
    <x v="0"/>
    <n v="2"/>
    <n v="3"/>
    <x v="0"/>
    <x v="2"/>
    <x v="4"/>
    <n v="6"/>
    <n v="30"/>
    <n v="40000"/>
    <n v="6666.666666666667"/>
  </r>
  <r>
    <s v="SERVITEM LTDA. MENSAJERIA ESPECIALIZADA"/>
    <x v="0"/>
    <x v="1"/>
    <n v="3"/>
    <n v="1"/>
    <x v="0"/>
    <x v="2"/>
    <x v="0"/>
    <n v="50"/>
    <n v="50"/>
    <n v="343750"/>
    <n v="6875"/>
  </r>
  <r>
    <s v="SERVITEM LTDA. MENSAJERIA ESPECIALIZADA"/>
    <x v="0"/>
    <x v="1"/>
    <n v="3"/>
    <n v="2"/>
    <x v="0"/>
    <x v="2"/>
    <x v="0"/>
    <n v="8"/>
    <n v="8"/>
    <n v="60000"/>
    <n v="7500"/>
  </r>
  <r>
    <s v="SERVITEM LTDA. MENSAJERIA ESPECIALIZADA"/>
    <x v="0"/>
    <x v="1"/>
    <n v="3"/>
    <n v="3"/>
    <x v="0"/>
    <x v="2"/>
    <x v="0"/>
    <n v="13"/>
    <n v="13"/>
    <n v="113000"/>
    <n v="8692.3076923076915"/>
  </r>
  <r>
    <s v="SERVITEM LTDA. MENSAJERIA ESPECIALIZADA"/>
    <x v="0"/>
    <x v="1"/>
    <n v="3"/>
    <n v="2"/>
    <x v="0"/>
    <x v="2"/>
    <x v="1"/>
    <n v="8"/>
    <n v="16"/>
    <n v="80000"/>
    <n v="10000"/>
  </r>
  <r>
    <s v="SERVITEM LTDA. MENSAJERIA ESPECIALIZADA"/>
    <x v="0"/>
    <x v="1"/>
    <n v="3"/>
    <n v="3"/>
    <x v="0"/>
    <x v="2"/>
    <x v="1"/>
    <n v="1"/>
    <n v="2"/>
    <n v="30000"/>
    <n v="30000"/>
  </r>
  <r>
    <s v="SERVITEM LTDA. MENSAJERIA ESPECIALIZADA"/>
    <x v="0"/>
    <x v="1"/>
    <n v="3"/>
    <n v="3"/>
    <x v="0"/>
    <x v="2"/>
    <x v="2"/>
    <n v="7"/>
    <n v="21"/>
    <n v="70000"/>
    <n v="10000"/>
  </r>
  <r>
    <s v="SERVITEM LTDA. MENSAJERIA ESPECIALIZADA"/>
    <x v="0"/>
    <x v="1"/>
    <n v="3"/>
    <n v="2"/>
    <x v="0"/>
    <x v="2"/>
    <x v="4"/>
    <n v="3"/>
    <n v="15"/>
    <n v="29000"/>
    <n v="9666.6666666666661"/>
  </r>
  <r>
    <s v="SERVITEM LTDA. MENSAJERIA ESPECIALIZADA"/>
    <x v="0"/>
    <x v="1"/>
    <n v="3"/>
    <n v="3"/>
    <x v="0"/>
    <x v="2"/>
    <x v="4"/>
    <n v="3"/>
    <n v="15"/>
    <n v="26000"/>
    <n v="8666.6666666666661"/>
  </r>
  <r>
    <s v="SERVITEM LTDA. MENSAJERIA ESPECIALIZADA"/>
    <x v="0"/>
    <x v="1"/>
    <n v="3"/>
    <n v="3"/>
    <x v="1"/>
    <x v="1"/>
    <x v="0"/>
    <n v="242866"/>
    <n v="60716.5"/>
    <n v="141916533.28"/>
    <n v="584.34088460303212"/>
  </r>
  <r>
    <s v="SERVITEM LTDA. MENSAJERIA ESPECIALIZADA"/>
    <x v="0"/>
    <x v="1"/>
    <n v="3"/>
    <n v="1"/>
    <x v="1"/>
    <x v="1"/>
    <x v="0"/>
    <n v="157181"/>
    <n v="39295.25"/>
    <n v="92662778.5"/>
    <n v="589.52913201977333"/>
  </r>
  <r>
    <s v="SERVITEM LTDA. MENSAJERIA ESPECIALIZADA"/>
    <x v="0"/>
    <x v="1"/>
    <n v="3"/>
    <n v="2"/>
    <x v="1"/>
    <x v="1"/>
    <x v="0"/>
    <n v="41442"/>
    <n v="10360.5"/>
    <n v="31079990.579999998"/>
    <n v="749.9635775300419"/>
  </r>
  <r>
    <s v="SERVITEM LTDA. MENSAJERIA ESPECIALIZADA"/>
    <x v="0"/>
    <x v="2"/>
    <n v="4"/>
    <n v="1"/>
    <x v="1"/>
    <x v="1"/>
    <x v="0"/>
    <n v="137354"/>
    <n v="34399"/>
    <n v="83724643"/>
    <n v="609.55372977852846"/>
  </r>
  <r>
    <s v="SERVITEM LTDA. MENSAJERIA ESPECIALIZADA"/>
    <x v="0"/>
    <x v="2"/>
    <n v="4"/>
    <n v="2"/>
    <x v="1"/>
    <x v="1"/>
    <x v="0"/>
    <n v="198896"/>
    <n v="49724"/>
    <n v="123927741"/>
    <n v="623.07809609041908"/>
  </r>
  <r>
    <s v="SERVITEM LTDA. MENSAJERIA ESPECIALIZADA"/>
    <x v="0"/>
    <x v="2"/>
    <n v="4"/>
    <n v="3"/>
    <x v="1"/>
    <x v="1"/>
    <x v="0"/>
    <n v="199302"/>
    <n v="49826"/>
    <n v="130206782"/>
    <n v="653.31397577545636"/>
  </r>
  <r>
    <s v="SERVITEM LTDA. MENSAJERIA ESPECIALIZADA"/>
    <x v="0"/>
    <x v="2"/>
    <n v="4"/>
    <n v="1"/>
    <x v="0"/>
    <x v="2"/>
    <x v="0"/>
    <n v="27"/>
    <n v="27"/>
    <n v="234500"/>
    <n v="8685.1851851851843"/>
  </r>
  <r>
    <s v="SERVITEM LTDA. MENSAJERIA ESPECIALIZADA"/>
    <x v="0"/>
    <x v="2"/>
    <n v="4"/>
    <n v="2"/>
    <x v="0"/>
    <x v="2"/>
    <x v="0"/>
    <n v="7"/>
    <n v="7"/>
    <n v="35000"/>
    <n v="5000"/>
  </r>
  <r>
    <s v="SERVITEM LTDA. MENSAJERIA ESPECIALIZADA"/>
    <x v="0"/>
    <x v="2"/>
    <n v="4"/>
    <n v="3"/>
    <x v="0"/>
    <x v="2"/>
    <x v="0"/>
    <n v="26"/>
    <n v="26"/>
    <n v="246300"/>
    <n v="9473.0769230769238"/>
  </r>
  <r>
    <s v="SERVITEM LTDA. MENSAJERIA ESPECIALIZADA"/>
    <x v="0"/>
    <x v="2"/>
    <n v="4"/>
    <n v="1"/>
    <x v="0"/>
    <x v="2"/>
    <x v="4"/>
    <n v="5"/>
    <n v="5"/>
    <n v="10000"/>
    <n v="2000"/>
  </r>
  <r>
    <s v="SIACOMEXPRESS SAS"/>
    <x v="0"/>
    <x v="0"/>
    <n v="2"/>
    <n v="2"/>
    <x v="0"/>
    <x v="1"/>
    <x v="0"/>
    <n v="2"/>
    <n v="0.01"/>
    <n v="20000"/>
    <n v="10000"/>
  </r>
  <r>
    <s v="SIACOMEXPRESS SAS"/>
    <x v="0"/>
    <x v="0"/>
    <n v="2"/>
    <n v="3"/>
    <x v="0"/>
    <x v="1"/>
    <x v="0"/>
    <n v="2"/>
    <n v="0.01"/>
    <n v="20000"/>
    <n v="10000"/>
  </r>
  <r>
    <s v="SIACOMEXPRESS SAS"/>
    <x v="0"/>
    <x v="1"/>
    <n v="3"/>
    <n v="1"/>
    <x v="0"/>
    <x v="1"/>
    <x v="0"/>
    <n v="3"/>
    <n v="0.02"/>
    <n v="30000"/>
    <n v="10000"/>
  </r>
  <r>
    <s v="SIACOMEXPRESS SAS"/>
    <x v="0"/>
    <x v="1"/>
    <n v="3"/>
    <n v="2"/>
    <x v="0"/>
    <x v="1"/>
    <x v="0"/>
    <n v="5"/>
    <n v="0.03"/>
    <n v="50000"/>
    <n v="10000"/>
  </r>
  <r>
    <s v="SIACOMEXPRESS SAS"/>
    <x v="0"/>
    <x v="2"/>
    <n v="4"/>
    <n v="1"/>
    <x v="0"/>
    <x v="1"/>
    <x v="0"/>
    <n v="2"/>
    <n v="0.01"/>
    <n v="20000"/>
    <n v="10000"/>
  </r>
  <r>
    <s v="SIACOMEXPRESS SAS"/>
    <x v="0"/>
    <x v="2"/>
    <n v="4"/>
    <n v="2"/>
    <x v="0"/>
    <x v="1"/>
    <x v="0"/>
    <n v="7"/>
    <n v="0.04"/>
    <n v="70000"/>
    <n v="10000"/>
  </r>
  <r>
    <s v="SIACOMEXPRESS SAS"/>
    <x v="0"/>
    <x v="2"/>
    <n v="4"/>
    <n v="3"/>
    <x v="0"/>
    <x v="1"/>
    <x v="0"/>
    <n v="3"/>
    <n v="0.02"/>
    <n v="30000"/>
    <n v="10000"/>
  </r>
  <r>
    <s v="SINTECO LIMITADA"/>
    <x v="0"/>
    <x v="2"/>
    <n v="4"/>
    <n v="1"/>
    <x v="1"/>
    <x v="2"/>
    <x v="0"/>
    <n v="938390"/>
    <n v="3870.86"/>
    <n v="129485432"/>
    <n v="137.98679866579994"/>
  </r>
  <r>
    <s v="SINTECO LIMITADA"/>
    <x v="0"/>
    <x v="2"/>
    <n v="4"/>
    <n v="2"/>
    <x v="1"/>
    <x v="2"/>
    <x v="0"/>
    <n v="931918"/>
    <n v="3844.16"/>
    <n v="128522773"/>
    <n v="137.91210492768678"/>
  </r>
  <r>
    <s v="SINTECO LIMITADA"/>
    <x v="0"/>
    <x v="2"/>
    <n v="4"/>
    <n v="3"/>
    <x v="1"/>
    <x v="2"/>
    <x v="0"/>
    <n v="1891390"/>
    <n v="7801.98"/>
    <n v="253524753"/>
    <n v="134.04150016654418"/>
  </r>
  <r>
    <s v="SOMOS COURRIER EXPRESS S.A."/>
    <x v="0"/>
    <x v="0"/>
    <n v="2"/>
    <n v="2"/>
    <x v="1"/>
    <x v="3"/>
    <x v="3"/>
    <n v="1377"/>
    <n v="5509"/>
    <n v="2479255"/>
    <n v="1800.4756717501816"/>
  </r>
  <r>
    <s v="SOMOS COURRIER EXPRESS S.A."/>
    <x v="0"/>
    <x v="0"/>
    <n v="2"/>
    <n v="3"/>
    <x v="1"/>
    <x v="2"/>
    <x v="0"/>
    <n v="2262"/>
    <n v="2262"/>
    <n v="5390550"/>
    <n v="2383.0901856763926"/>
  </r>
  <r>
    <s v="SOMOS COURRIER EXPRESS S.A."/>
    <x v="0"/>
    <x v="0"/>
    <n v="2"/>
    <n v="3"/>
    <x v="1"/>
    <x v="1"/>
    <x v="0"/>
    <n v="3151"/>
    <n v="3151"/>
    <n v="3121100"/>
    <n v="990.51094890510944"/>
  </r>
  <r>
    <s v="SOMOS COURRIER EXPRESS S.A."/>
    <x v="0"/>
    <x v="0"/>
    <n v="2"/>
    <n v="2"/>
    <x v="1"/>
    <x v="3"/>
    <x v="4"/>
    <n v="891"/>
    <n v="891"/>
    <n v="2005956"/>
    <n v="2251.3535353535353"/>
  </r>
  <r>
    <s v="SOMOS COURRIER EXPRESS S.A."/>
    <x v="0"/>
    <x v="0"/>
    <n v="2"/>
    <n v="1"/>
    <x v="1"/>
    <x v="3"/>
    <x v="3"/>
    <n v="1013"/>
    <n v="4053"/>
    <n v="1824041"/>
    <n v="1800.6327739387957"/>
  </r>
  <r>
    <s v="SOMOS COURRIER EXPRESS S.A."/>
    <x v="0"/>
    <x v="0"/>
    <n v="2"/>
    <n v="2"/>
    <x v="1"/>
    <x v="1"/>
    <x v="0"/>
    <n v="6475"/>
    <n v="6475"/>
    <n v="13058300"/>
    <n v="2016.7258687258686"/>
  </r>
  <r>
    <s v="SOMOS COURRIER EXPRESS S.A."/>
    <x v="0"/>
    <x v="0"/>
    <n v="2"/>
    <n v="1"/>
    <x v="1"/>
    <x v="1"/>
    <x v="0"/>
    <n v="1886"/>
    <n v="1886"/>
    <n v="3817650"/>
    <n v="2024.2046659597031"/>
  </r>
  <r>
    <s v="SOMOS COURRIER EXPRESS S.A."/>
    <x v="0"/>
    <x v="0"/>
    <n v="2"/>
    <n v="1"/>
    <x v="1"/>
    <x v="2"/>
    <x v="0"/>
    <n v="1015"/>
    <n v="1015"/>
    <n v="6354850"/>
    <n v="6260.9359605911332"/>
  </r>
  <r>
    <s v="SOMOS COURRIER EXPRESS S.A."/>
    <x v="0"/>
    <x v="0"/>
    <n v="2"/>
    <n v="2"/>
    <x v="1"/>
    <x v="2"/>
    <x v="0"/>
    <n v="3067"/>
    <n v="3067"/>
    <n v="13837200"/>
    <n v="4511.6400391261823"/>
  </r>
  <r>
    <s v="SOMOS COURRIER EXPRESS S.A."/>
    <x v="0"/>
    <x v="1"/>
    <n v="3"/>
    <n v="3"/>
    <x v="1"/>
    <x v="1"/>
    <x v="0"/>
    <n v="189"/>
    <n v="189"/>
    <n v="230100"/>
    <n v="1217.4603174603174"/>
  </r>
  <r>
    <s v="SOMOS COURRIER EXPRESS S.A."/>
    <x v="0"/>
    <x v="1"/>
    <n v="3"/>
    <n v="3"/>
    <x v="1"/>
    <x v="2"/>
    <x v="0"/>
    <n v="596"/>
    <n v="596"/>
    <n v="4543800"/>
    <n v="7623.8255033557043"/>
  </r>
  <r>
    <s v="SOMOS COURRIER EXPRESS S.A."/>
    <x v="0"/>
    <x v="1"/>
    <n v="3"/>
    <n v="2"/>
    <x v="1"/>
    <x v="2"/>
    <x v="0"/>
    <n v="2590"/>
    <n v="2590"/>
    <n v="5339900"/>
    <n v="2061.7374517374519"/>
  </r>
  <r>
    <s v="SOMOS COURRIER EXPRESS S.A."/>
    <x v="0"/>
    <x v="1"/>
    <n v="3"/>
    <n v="2"/>
    <x v="1"/>
    <x v="1"/>
    <x v="0"/>
    <n v="2981"/>
    <n v="2981"/>
    <n v="2479150"/>
    <n v="831.65045286816508"/>
  </r>
  <r>
    <s v="SOMOS COURRIER EXPRESS S.A."/>
    <x v="0"/>
    <x v="2"/>
    <n v="4"/>
    <n v="1"/>
    <x v="1"/>
    <x v="1"/>
    <x v="0"/>
    <n v="1703"/>
    <n v="1703"/>
    <n v="1648850"/>
    <n v="968.20317087492663"/>
  </r>
  <r>
    <s v="SOMOS COURRIER EXPRESS S.A."/>
    <x v="0"/>
    <x v="2"/>
    <n v="4"/>
    <n v="1"/>
    <x v="1"/>
    <x v="2"/>
    <x v="0"/>
    <n v="2750"/>
    <n v="2750"/>
    <n v="7693150"/>
    <n v="2797.5090909090909"/>
  </r>
  <r>
    <s v="SOMOS COURRIER EXPRESS S.A."/>
    <x v="0"/>
    <x v="2"/>
    <n v="4"/>
    <n v="2"/>
    <x v="1"/>
    <x v="1"/>
    <x v="0"/>
    <n v="1468"/>
    <n v="1468"/>
    <n v="1697050"/>
    <n v="1156.0286103542235"/>
  </r>
  <r>
    <s v="SOMOS COURRIER EXPRESS S.A."/>
    <x v="0"/>
    <x v="2"/>
    <n v="4"/>
    <n v="2"/>
    <x v="1"/>
    <x v="2"/>
    <x v="0"/>
    <n v="887"/>
    <n v="887"/>
    <n v="3801500"/>
    <n v="4285.7948139797072"/>
  </r>
  <r>
    <s v="SOMOS COURRIER EXPRESS S.A."/>
    <x v="0"/>
    <x v="2"/>
    <n v="4"/>
    <n v="3"/>
    <x v="1"/>
    <x v="1"/>
    <x v="0"/>
    <n v="3810"/>
    <n v="3810"/>
    <n v="3294350"/>
    <n v="864.6587926509186"/>
  </r>
  <r>
    <s v="SOMOS COURRIER EXPRESS S.A."/>
    <x v="0"/>
    <x v="2"/>
    <n v="4"/>
    <n v="3"/>
    <x v="1"/>
    <x v="2"/>
    <x v="0"/>
    <n v="4213"/>
    <n v="4213"/>
    <n v="11276700"/>
    <n v="2676.6437218134347"/>
  </r>
  <r>
    <s v="SPEED NET COURIER LTDA"/>
    <x v="0"/>
    <x v="0"/>
    <n v="2"/>
    <n v="1"/>
    <x v="1"/>
    <x v="2"/>
    <x v="0"/>
    <n v="14286"/>
    <n v="2857"/>
    <n v="51092373"/>
    <n v="3576.394582108358"/>
  </r>
  <r>
    <s v="SPEED NET COURIER LTDA"/>
    <x v="0"/>
    <x v="0"/>
    <n v="2"/>
    <n v="2"/>
    <x v="1"/>
    <x v="2"/>
    <x v="0"/>
    <n v="13973"/>
    <n v="2794"/>
    <n v="52684516"/>
    <n v="3770.4512989336577"/>
  </r>
  <r>
    <s v="SPEED NET COURIER LTDA"/>
    <x v="0"/>
    <x v="0"/>
    <n v="2"/>
    <n v="3"/>
    <x v="1"/>
    <x v="2"/>
    <x v="0"/>
    <n v="19307"/>
    <n v="3861"/>
    <n v="63171377"/>
    <n v="3271.9416273890297"/>
  </r>
  <r>
    <s v="SPEED NET COURIER LTDA"/>
    <x v="0"/>
    <x v="0"/>
    <n v="2"/>
    <n v="1"/>
    <x v="1"/>
    <x v="0"/>
    <x v="0"/>
    <n v="83"/>
    <n v="16"/>
    <n v="6442105"/>
    <n v="77615.722891566271"/>
  </r>
  <r>
    <s v="SPEED NET COURIER LTDA"/>
    <x v="0"/>
    <x v="0"/>
    <n v="2"/>
    <n v="2"/>
    <x v="1"/>
    <x v="0"/>
    <x v="0"/>
    <n v="29"/>
    <n v="5.8"/>
    <n v="9435344"/>
    <n v="325356.68965517241"/>
  </r>
  <r>
    <s v="SPEED NET COURIER LTDA"/>
    <x v="0"/>
    <x v="0"/>
    <n v="2"/>
    <n v="2"/>
    <x v="1"/>
    <x v="1"/>
    <x v="0"/>
    <n v="27522"/>
    <n v="5504"/>
    <n v="34138490"/>
    <n v="1240.4073105152243"/>
  </r>
  <r>
    <s v="SPEED NET COURIER LTDA"/>
    <x v="0"/>
    <x v="0"/>
    <n v="2"/>
    <n v="1"/>
    <x v="1"/>
    <x v="1"/>
    <x v="0"/>
    <n v="23744"/>
    <n v="4748"/>
    <n v="42559775"/>
    <n v="1792.443354110512"/>
  </r>
  <r>
    <s v="SPEED NET COURIER LTDA"/>
    <x v="0"/>
    <x v="0"/>
    <n v="2"/>
    <n v="3"/>
    <x v="1"/>
    <x v="0"/>
    <x v="0"/>
    <n v="79"/>
    <n v="15"/>
    <n v="15753066"/>
    <n v="199405.8987341772"/>
  </r>
  <r>
    <s v="SPEED NET COURIER LTDA"/>
    <x v="0"/>
    <x v="0"/>
    <n v="2"/>
    <n v="3"/>
    <x v="1"/>
    <x v="1"/>
    <x v="0"/>
    <n v="26516"/>
    <n v="5303"/>
    <n v="30884325"/>
    <n v="1164.7429853673254"/>
  </r>
  <r>
    <s v="SPEED NET COURIER LTDA"/>
    <x v="0"/>
    <x v="1"/>
    <n v="3"/>
    <n v="1"/>
    <x v="1"/>
    <x v="2"/>
    <x v="0"/>
    <n v="20774"/>
    <n v="20774"/>
    <n v="62827153"/>
    <n v="3024.3165976701648"/>
  </r>
  <r>
    <s v="SPEED NET COURIER LTDA"/>
    <x v="0"/>
    <x v="1"/>
    <n v="3"/>
    <n v="3"/>
    <x v="1"/>
    <x v="1"/>
    <x v="0"/>
    <n v="35764"/>
    <n v="35764"/>
    <n v="46876704"/>
    <n v="1310.7231853260262"/>
  </r>
  <r>
    <s v="SPEED NET COURIER LTDA"/>
    <x v="0"/>
    <x v="1"/>
    <n v="3"/>
    <n v="2"/>
    <x v="1"/>
    <x v="1"/>
    <x v="0"/>
    <n v="38362"/>
    <n v="38362"/>
    <n v="46676465"/>
    <n v="1216.7370053698974"/>
  </r>
  <r>
    <s v="SPEED NET COURIER LTDA"/>
    <x v="0"/>
    <x v="1"/>
    <n v="3"/>
    <n v="1"/>
    <x v="1"/>
    <x v="1"/>
    <x v="0"/>
    <n v="40203"/>
    <n v="40203"/>
    <n v="53766501"/>
    <n v="1337.3753451234982"/>
  </r>
  <r>
    <s v="SPEED NET COURIER LTDA"/>
    <x v="0"/>
    <x v="1"/>
    <n v="3"/>
    <n v="2"/>
    <x v="1"/>
    <x v="2"/>
    <x v="0"/>
    <n v="21308"/>
    <n v="21308"/>
    <n v="73213468"/>
    <n v="3435.9615168012015"/>
  </r>
  <r>
    <s v="SPEED NET COURIER LTDA"/>
    <x v="0"/>
    <x v="1"/>
    <n v="3"/>
    <n v="3"/>
    <x v="1"/>
    <x v="0"/>
    <x v="0"/>
    <n v="84"/>
    <n v="84"/>
    <n v="11311523"/>
    <n v="134660.98809523811"/>
  </r>
  <r>
    <s v="SPEED NET COURIER LTDA"/>
    <x v="0"/>
    <x v="1"/>
    <n v="3"/>
    <n v="2"/>
    <x v="1"/>
    <x v="0"/>
    <x v="0"/>
    <n v="22"/>
    <n v="22"/>
    <n v="3895163"/>
    <n v="177052.86363636365"/>
  </r>
  <r>
    <s v="SPEED NET COURIER LTDA"/>
    <x v="0"/>
    <x v="1"/>
    <n v="3"/>
    <n v="1"/>
    <x v="1"/>
    <x v="0"/>
    <x v="0"/>
    <n v="68"/>
    <n v="68"/>
    <n v="18809744"/>
    <n v="276613.8823529412"/>
  </r>
  <r>
    <s v="SPEED NET COURIER LTDA"/>
    <x v="0"/>
    <x v="1"/>
    <n v="3"/>
    <n v="3"/>
    <x v="1"/>
    <x v="2"/>
    <x v="0"/>
    <n v="20316"/>
    <n v="2316"/>
    <n v="72017831"/>
    <n v="3544.8824079543219"/>
  </r>
  <r>
    <s v="SPEED NET COURIER LTDA"/>
    <x v="0"/>
    <x v="2"/>
    <n v="4"/>
    <n v="2"/>
    <x v="1"/>
    <x v="0"/>
    <x v="0"/>
    <n v="96"/>
    <n v="96"/>
    <n v="16819844"/>
    <n v="175206.70833333334"/>
  </r>
  <r>
    <s v="SPEED NET COURIER LTDA"/>
    <x v="0"/>
    <x v="2"/>
    <n v="4"/>
    <n v="1"/>
    <x v="1"/>
    <x v="0"/>
    <x v="0"/>
    <n v="45"/>
    <n v="45"/>
    <n v="12753879"/>
    <n v="283419.53333333333"/>
  </r>
  <r>
    <s v="SPEED NET COURIER LTDA"/>
    <x v="0"/>
    <x v="2"/>
    <n v="4"/>
    <n v="3"/>
    <x v="1"/>
    <x v="2"/>
    <x v="0"/>
    <n v="16919"/>
    <n v="16919"/>
    <n v="51176274"/>
    <n v="3024.7812518470359"/>
  </r>
  <r>
    <s v="SPEED NET COURIER LTDA"/>
    <x v="0"/>
    <x v="2"/>
    <n v="4"/>
    <n v="2"/>
    <x v="1"/>
    <x v="2"/>
    <x v="0"/>
    <n v="24367"/>
    <n v="24367"/>
    <n v="57638469"/>
    <n v="2365.4314852054008"/>
  </r>
  <r>
    <s v="SPEED NET COURIER LTDA"/>
    <x v="0"/>
    <x v="2"/>
    <n v="4"/>
    <n v="3"/>
    <x v="1"/>
    <x v="0"/>
    <x v="0"/>
    <n v="58"/>
    <n v="58"/>
    <n v="12390153"/>
    <n v="213623.3275862069"/>
  </r>
  <r>
    <s v="SPEED NET COURIER LTDA"/>
    <x v="0"/>
    <x v="2"/>
    <n v="4"/>
    <n v="2"/>
    <x v="1"/>
    <x v="1"/>
    <x v="0"/>
    <n v="33968"/>
    <n v="33968"/>
    <n v="46050232"/>
    <n v="1355.6945360339143"/>
  </r>
  <r>
    <s v="SPEED NET COURIER LTDA"/>
    <x v="0"/>
    <x v="2"/>
    <n v="4"/>
    <n v="3"/>
    <x v="1"/>
    <x v="1"/>
    <x v="0"/>
    <n v="27140"/>
    <n v="27140"/>
    <n v="45001828"/>
    <n v="1658.1366249078851"/>
  </r>
  <r>
    <s v="SPEED NET COURIER LTDA"/>
    <x v="0"/>
    <x v="2"/>
    <n v="4"/>
    <n v="1"/>
    <x v="1"/>
    <x v="2"/>
    <x v="0"/>
    <n v="30844"/>
    <n v="30844"/>
    <n v="83049229"/>
    <n v="2692.5570289197249"/>
  </r>
  <r>
    <s v="SPEED NET COURIER LTDA"/>
    <x v="0"/>
    <x v="2"/>
    <n v="4"/>
    <n v="1"/>
    <x v="1"/>
    <x v="1"/>
    <x v="0"/>
    <n v="32973"/>
    <n v="32973"/>
    <n v="46634233"/>
    <n v="1414.3157431838172"/>
  </r>
  <r>
    <s v="SPEEDWAY EXPRESS DE COLOMBIA LTDA"/>
    <x v="0"/>
    <x v="0"/>
    <n v="2"/>
    <n v="2"/>
    <x v="0"/>
    <x v="0"/>
    <x v="3"/>
    <n v="15"/>
    <n v="51.38"/>
    <n v="1653500"/>
    <n v="110233.33333333333"/>
  </r>
  <r>
    <s v="SPEEDWAY EXPRESS DE COLOMBIA LTDA"/>
    <x v="0"/>
    <x v="0"/>
    <n v="2"/>
    <n v="2"/>
    <x v="0"/>
    <x v="0"/>
    <x v="4"/>
    <n v="11"/>
    <n v="50.93"/>
    <n v="2571750"/>
    <n v="233795.45454545456"/>
  </r>
  <r>
    <s v="SPEEDWAY EXPRESS DE COLOMBIA LTDA"/>
    <x v="0"/>
    <x v="0"/>
    <n v="2"/>
    <n v="2"/>
    <x v="0"/>
    <x v="0"/>
    <x v="2"/>
    <n v="15"/>
    <n v="37.26"/>
    <n v="2191900"/>
    <n v="146126.66666666666"/>
  </r>
  <r>
    <s v="SPEEDWAY EXPRESS DE COLOMBIA LTDA"/>
    <x v="0"/>
    <x v="0"/>
    <n v="2"/>
    <n v="2"/>
    <x v="0"/>
    <x v="0"/>
    <x v="1"/>
    <n v="16"/>
    <n v="26.81"/>
    <n v="1420300"/>
    <n v="88768.75"/>
  </r>
  <r>
    <s v="SPEEDWAY EXPRESS DE COLOMBIA LTDA"/>
    <x v="0"/>
    <x v="0"/>
    <n v="2"/>
    <n v="2"/>
    <x v="0"/>
    <x v="0"/>
    <x v="0"/>
    <n v="55"/>
    <n v="33.4"/>
    <n v="4454150"/>
    <n v="80984.545454545456"/>
  </r>
  <r>
    <s v="SPEEDWAY EXPRESS DE COLOMBIA LTDA"/>
    <x v="0"/>
    <x v="0"/>
    <n v="2"/>
    <n v="1"/>
    <x v="0"/>
    <x v="0"/>
    <x v="4"/>
    <n v="3"/>
    <n v="13.64"/>
    <n v="447300"/>
    <n v="149100"/>
  </r>
  <r>
    <s v="SPEEDWAY EXPRESS DE COLOMBIA LTDA"/>
    <x v="0"/>
    <x v="0"/>
    <n v="2"/>
    <n v="1"/>
    <x v="0"/>
    <x v="0"/>
    <x v="3"/>
    <n v="9"/>
    <n v="31.84"/>
    <n v="1038750"/>
    <n v="115416.66666666667"/>
  </r>
  <r>
    <s v="SPEEDWAY EXPRESS DE COLOMBIA LTDA"/>
    <x v="0"/>
    <x v="0"/>
    <n v="2"/>
    <n v="1"/>
    <x v="0"/>
    <x v="0"/>
    <x v="2"/>
    <n v="6"/>
    <n v="16.37"/>
    <n v="1081600"/>
    <n v="180266.66666666666"/>
  </r>
  <r>
    <s v="SPEEDWAY EXPRESS DE COLOMBIA LTDA"/>
    <x v="0"/>
    <x v="0"/>
    <n v="2"/>
    <n v="1"/>
    <x v="0"/>
    <x v="0"/>
    <x v="1"/>
    <n v="15"/>
    <n v="26.38"/>
    <n v="1402400"/>
    <n v="93493.333333333328"/>
  </r>
  <r>
    <s v="SPEEDWAY EXPRESS DE COLOMBIA LTDA"/>
    <x v="0"/>
    <x v="0"/>
    <n v="2"/>
    <n v="1"/>
    <x v="0"/>
    <x v="0"/>
    <x v="0"/>
    <n v="38"/>
    <n v="20.75"/>
    <n v="2459750"/>
    <n v="64730.26315789474"/>
  </r>
  <r>
    <s v="SPEEDWAY EXPRESS DE COLOMBIA LTDA"/>
    <x v="0"/>
    <x v="0"/>
    <n v="2"/>
    <n v="3"/>
    <x v="0"/>
    <x v="3"/>
    <x v="4"/>
    <n v="4"/>
    <n v="16.82"/>
    <n v="237400"/>
    <n v="59350"/>
  </r>
  <r>
    <s v="SPEEDWAY EXPRESS DE COLOMBIA LTDA"/>
    <x v="0"/>
    <x v="0"/>
    <n v="2"/>
    <n v="3"/>
    <x v="0"/>
    <x v="3"/>
    <x v="3"/>
    <n v="18"/>
    <n v="60.92"/>
    <n v="991500"/>
    <n v="55083.333333333336"/>
  </r>
  <r>
    <s v="SPEEDWAY EXPRESS DE COLOMBIA LTDA"/>
    <x v="0"/>
    <x v="0"/>
    <n v="2"/>
    <n v="3"/>
    <x v="0"/>
    <x v="3"/>
    <x v="2"/>
    <n v="13"/>
    <n v="30.89"/>
    <n v="641300"/>
    <n v="49330.769230769234"/>
  </r>
  <r>
    <s v="SPEEDWAY EXPRESS DE COLOMBIA LTDA"/>
    <x v="0"/>
    <x v="0"/>
    <n v="2"/>
    <n v="3"/>
    <x v="0"/>
    <x v="3"/>
    <x v="1"/>
    <n v="15"/>
    <n v="23.62"/>
    <n v="605000"/>
    <n v="40333.333333333336"/>
  </r>
  <r>
    <s v="SPEEDWAY EXPRESS DE COLOMBIA LTDA"/>
    <x v="0"/>
    <x v="0"/>
    <n v="2"/>
    <n v="3"/>
    <x v="0"/>
    <x v="3"/>
    <x v="0"/>
    <n v="23"/>
    <n v="14.95"/>
    <n v="929700"/>
    <n v="40421.739130434784"/>
  </r>
  <r>
    <s v="SPEEDWAY EXPRESS DE COLOMBIA LTDA"/>
    <x v="0"/>
    <x v="0"/>
    <n v="2"/>
    <n v="2"/>
    <x v="0"/>
    <x v="3"/>
    <x v="4"/>
    <n v="7"/>
    <n v="33.200000000000003"/>
    <n v="472400"/>
    <n v="67485.71428571429"/>
  </r>
  <r>
    <s v="SPEEDWAY EXPRESS DE COLOMBIA LTDA"/>
    <x v="0"/>
    <x v="0"/>
    <n v="2"/>
    <n v="2"/>
    <x v="0"/>
    <x v="3"/>
    <x v="3"/>
    <n v="10"/>
    <n v="34.1"/>
    <n v="495800"/>
    <n v="49580"/>
  </r>
  <r>
    <s v="SPEEDWAY EXPRESS DE COLOMBIA LTDA"/>
    <x v="0"/>
    <x v="0"/>
    <n v="2"/>
    <n v="2"/>
    <x v="0"/>
    <x v="3"/>
    <x v="2"/>
    <n v="11"/>
    <n v="28.65"/>
    <n v="480900"/>
    <n v="43718.181818181816"/>
  </r>
  <r>
    <s v="SPEEDWAY EXPRESS DE COLOMBIA LTDA"/>
    <x v="0"/>
    <x v="0"/>
    <n v="2"/>
    <n v="2"/>
    <x v="0"/>
    <x v="3"/>
    <x v="1"/>
    <n v="19"/>
    <n v="31.82"/>
    <n v="785700"/>
    <n v="41352.631578947367"/>
  </r>
  <r>
    <s v="SPEEDWAY EXPRESS DE COLOMBIA LTDA"/>
    <x v="0"/>
    <x v="0"/>
    <n v="2"/>
    <n v="2"/>
    <x v="0"/>
    <x v="3"/>
    <x v="0"/>
    <n v="17"/>
    <n v="11.33"/>
    <n v="562100"/>
    <n v="33064.705882352944"/>
  </r>
  <r>
    <s v="SPEEDWAY EXPRESS DE COLOMBIA LTDA"/>
    <x v="0"/>
    <x v="0"/>
    <n v="2"/>
    <n v="1"/>
    <x v="0"/>
    <x v="3"/>
    <x v="4"/>
    <n v="11"/>
    <n v="49.11"/>
    <n v="609300"/>
    <n v="55390.909090909088"/>
  </r>
  <r>
    <s v="SPEEDWAY EXPRESS DE COLOMBIA LTDA"/>
    <x v="0"/>
    <x v="0"/>
    <n v="2"/>
    <n v="1"/>
    <x v="0"/>
    <x v="3"/>
    <x v="3"/>
    <n v="7"/>
    <n v="23.64"/>
    <n v="396000"/>
    <n v="56571.428571428572"/>
  </r>
  <r>
    <s v="SPEEDWAY EXPRESS DE COLOMBIA LTDA"/>
    <x v="0"/>
    <x v="0"/>
    <n v="2"/>
    <n v="1"/>
    <x v="0"/>
    <x v="3"/>
    <x v="2"/>
    <n v="4"/>
    <n v="10"/>
    <n v="139900"/>
    <n v="34975"/>
  </r>
  <r>
    <s v="SPEEDWAY EXPRESS DE COLOMBIA LTDA"/>
    <x v="0"/>
    <x v="0"/>
    <n v="2"/>
    <n v="1"/>
    <x v="0"/>
    <x v="3"/>
    <x v="1"/>
    <n v="13"/>
    <n v="20.440000000000001"/>
    <n v="669300"/>
    <n v="51484.615384615383"/>
  </r>
  <r>
    <s v="SPEEDWAY EXPRESS DE COLOMBIA LTDA"/>
    <x v="0"/>
    <x v="0"/>
    <n v="2"/>
    <n v="1"/>
    <x v="0"/>
    <x v="3"/>
    <x v="0"/>
    <n v="10"/>
    <n v="5.88"/>
    <n v="465500"/>
    <n v="46550"/>
  </r>
  <r>
    <s v="SPEEDWAY EXPRESS DE COLOMBIA LTDA"/>
    <x v="0"/>
    <x v="0"/>
    <n v="2"/>
    <n v="3"/>
    <x v="0"/>
    <x v="0"/>
    <x v="4"/>
    <n v="7"/>
    <n v="32.18"/>
    <n v="1437700"/>
    <n v="205385.71428571429"/>
  </r>
  <r>
    <s v="SPEEDWAY EXPRESS DE COLOMBIA LTDA"/>
    <x v="0"/>
    <x v="0"/>
    <n v="2"/>
    <n v="3"/>
    <x v="0"/>
    <x v="0"/>
    <x v="3"/>
    <n v="8"/>
    <n v="27.74"/>
    <n v="815000"/>
    <n v="101875"/>
  </r>
  <r>
    <s v="SPEEDWAY EXPRESS DE COLOMBIA LTDA"/>
    <x v="0"/>
    <x v="0"/>
    <n v="2"/>
    <n v="3"/>
    <x v="0"/>
    <x v="0"/>
    <x v="2"/>
    <n v="8"/>
    <n v="20"/>
    <n v="789000"/>
    <n v="98625"/>
  </r>
  <r>
    <s v="SPEEDWAY EXPRESS DE COLOMBIA LTDA"/>
    <x v="0"/>
    <x v="0"/>
    <n v="2"/>
    <n v="3"/>
    <x v="0"/>
    <x v="0"/>
    <x v="1"/>
    <n v="18"/>
    <n v="29.08"/>
    <n v="1368750"/>
    <n v="76041.666666666672"/>
  </r>
  <r>
    <s v="SPEEDWAY EXPRESS DE COLOMBIA LTDA"/>
    <x v="0"/>
    <x v="0"/>
    <n v="2"/>
    <n v="3"/>
    <x v="0"/>
    <x v="0"/>
    <x v="0"/>
    <n v="41"/>
    <n v="24.43"/>
    <n v="2949550"/>
    <n v="71940.243902439019"/>
  </r>
  <r>
    <s v="SPEEDWAY EXPRESS DE COLOMBIA LTDA"/>
    <x v="0"/>
    <x v="1"/>
    <n v="3"/>
    <n v="1"/>
    <x v="0"/>
    <x v="0"/>
    <x v="0"/>
    <n v="26"/>
    <n v="15.58"/>
    <n v="2097050"/>
    <n v="80655.769230769234"/>
  </r>
  <r>
    <s v="SPEEDWAY EXPRESS DE COLOMBIA LTDA"/>
    <x v="0"/>
    <x v="1"/>
    <n v="3"/>
    <n v="3"/>
    <x v="0"/>
    <x v="3"/>
    <x v="4"/>
    <n v="12"/>
    <n v="53.65"/>
    <n v="726700"/>
    <n v="60558.333333333336"/>
  </r>
  <r>
    <s v="SPEEDWAY EXPRESS DE COLOMBIA LTDA"/>
    <x v="0"/>
    <x v="1"/>
    <n v="3"/>
    <n v="3"/>
    <x v="0"/>
    <x v="3"/>
    <x v="2"/>
    <n v="7"/>
    <n v="15.89"/>
    <n v="327700"/>
    <n v="46814.285714285717"/>
  </r>
  <r>
    <s v="SPEEDWAY EXPRESS DE COLOMBIA LTDA"/>
    <x v="0"/>
    <x v="1"/>
    <n v="3"/>
    <n v="3"/>
    <x v="0"/>
    <x v="3"/>
    <x v="1"/>
    <n v="9"/>
    <n v="13.62"/>
    <n v="369800"/>
    <n v="41088.888888888891"/>
  </r>
  <r>
    <s v="SPEEDWAY EXPRESS DE COLOMBIA LTDA"/>
    <x v="0"/>
    <x v="1"/>
    <n v="3"/>
    <n v="3"/>
    <x v="0"/>
    <x v="3"/>
    <x v="0"/>
    <n v="18"/>
    <n v="12.7"/>
    <n v="819600"/>
    <n v="45533.333333333336"/>
  </r>
  <r>
    <s v="SPEEDWAY EXPRESS DE COLOMBIA LTDA"/>
    <x v="0"/>
    <x v="1"/>
    <n v="3"/>
    <n v="2"/>
    <x v="0"/>
    <x v="3"/>
    <x v="4"/>
    <n v="10"/>
    <n v="43.65"/>
    <n v="632400"/>
    <n v="63240"/>
  </r>
  <r>
    <s v="SPEEDWAY EXPRESS DE COLOMBIA LTDA"/>
    <x v="0"/>
    <x v="1"/>
    <n v="3"/>
    <n v="2"/>
    <x v="0"/>
    <x v="3"/>
    <x v="3"/>
    <n v="11"/>
    <n v="37.28"/>
    <n v="590200"/>
    <n v="53654.545454545456"/>
  </r>
  <r>
    <s v="SPEEDWAY EXPRESS DE COLOMBIA LTDA"/>
    <x v="0"/>
    <x v="1"/>
    <n v="3"/>
    <n v="2"/>
    <x v="0"/>
    <x v="3"/>
    <x v="2"/>
    <n v="11"/>
    <n v="27.27"/>
    <n v="531000"/>
    <n v="48272.727272727272"/>
  </r>
  <r>
    <s v="SPEEDWAY EXPRESS DE COLOMBIA LTDA"/>
    <x v="0"/>
    <x v="1"/>
    <n v="3"/>
    <n v="2"/>
    <x v="0"/>
    <x v="3"/>
    <x v="1"/>
    <n v="11"/>
    <n v="17.72"/>
    <n v="480600"/>
    <n v="43690.909090909088"/>
  </r>
  <r>
    <s v="SPEEDWAY EXPRESS DE COLOMBIA LTDA"/>
    <x v="0"/>
    <x v="1"/>
    <n v="3"/>
    <n v="2"/>
    <x v="0"/>
    <x v="3"/>
    <x v="0"/>
    <n v="20"/>
    <n v="14.06"/>
    <n v="988300"/>
    <n v="49415"/>
  </r>
  <r>
    <s v="SPEEDWAY EXPRESS DE COLOMBIA LTDA"/>
    <x v="0"/>
    <x v="1"/>
    <n v="3"/>
    <n v="1"/>
    <x v="0"/>
    <x v="3"/>
    <x v="4"/>
    <n v="9"/>
    <n v="42.29"/>
    <n v="605400"/>
    <n v="67266.666666666672"/>
  </r>
  <r>
    <s v="SPEEDWAY EXPRESS DE COLOMBIA LTDA"/>
    <x v="0"/>
    <x v="1"/>
    <n v="3"/>
    <n v="1"/>
    <x v="0"/>
    <x v="3"/>
    <x v="3"/>
    <n v="13"/>
    <n v="43.18"/>
    <n v="685000"/>
    <n v="52692.307692307695"/>
  </r>
  <r>
    <s v="SPEEDWAY EXPRESS DE COLOMBIA LTDA"/>
    <x v="0"/>
    <x v="1"/>
    <n v="3"/>
    <n v="1"/>
    <x v="0"/>
    <x v="3"/>
    <x v="2"/>
    <n v="7"/>
    <n v="16.809999999999999"/>
    <n v="314300"/>
    <n v="44900"/>
  </r>
  <r>
    <s v="SPEEDWAY EXPRESS DE COLOMBIA LTDA"/>
    <x v="0"/>
    <x v="1"/>
    <n v="3"/>
    <n v="1"/>
    <x v="0"/>
    <x v="3"/>
    <x v="1"/>
    <n v="16"/>
    <n v="23.14"/>
    <n v="613400"/>
    <n v="38337.5"/>
  </r>
  <r>
    <s v="SPEEDWAY EXPRESS DE COLOMBIA LTDA"/>
    <x v="0"/>
    <x v="1"/>
    <n v="3"/>
    <n v="1"/>
    <x v="0"/>
    <x v="3"/>
    <x v="0"/>
    <n v="17"/>
    <n v="10.87"/>
    <n v="809900"/>
    <n v="47641.176470588238"/>
  </r>
  <r>
    <s v="SPEEDWAY EXPRESS DE COLOMBIA LTDA"/>
    <x v="0"/>
    <x v="1"/>
    <n v="3"/>
    <n v="3"/>
    <x v="0"/>
    <x v="0"/>
    <x v="4"/>
    <n v="12"/>
    <n v="52.75"/>
    <n v="2145600"/>
    <n v="178800"/>
  </r>
  <r>
    <s v="SPEEDWAY EXPRESS DE COLOMBIA LTDA"/>
    <x v="0"/>
    <x v="1"/>
    <n v="3"/>
    <n v="3"/>
    <x v="0"/>
    <x v="0"/>
    <x v="3"/>
    <n v="9"/>
    <n v="30.92"/>
    <n v="964800"/>
    <n v="107200"/>
  </r>
  <r>
    <s v="SPEEDWAY EXPRESS DE COLOMBIA LTDA"/>
    <x v="0"/>
    <x v="1"/>
    <n v="3"/>
    <n v="3"/>
    <x v="0"/>
    <x v="0"/>
    <x v="2"/>
    <n v="9"/>
    <n v="24.11"/>
    <n v="1171200"/>
    <n v="130133.33333333333"/>
  </r>
  <r>
    <s v="SPEEDWAY EXPRESS DE COLOMBIA LTDA"/>
    <x v="0"/>
    <x v="1"/>
    <n v="3"/>
    <n v="3"/>
    <x v="0"/>
    <x v="0"/>
    <x v="1"/>
    <n v="9"/>
    <n v="12.24"/>
    <n v="646350"/>
    <n v="71816.666666666672"/>
  </r>
  <r>
    <s v="SPEEDWAY EXPRESS DE COLOMBIA LTDA"/>
    <x v="0"/>
    <x v="1"/>
    <n v="3"/>
    <n v="3"/>
    <x v="0"/>
    <x v="0"/>
    <x v="0"/>
    <n v="27"/>
    <n v="15.45"/>
    <n v="2384700"/>
    <n v="88322.222222222219"/>
  </r>
  <r>
    <s v="SPEEDWAY EXPRESS DE COLOMBIA LTDA"/>
    <x v="0"/>
    <x v="1"/>
    <n v="3"/>
    <n v="2"/>
    <x v="0"/>
    <x v="0"/>
    <x v="4"/>
    <n v="16"/>
    <n v="72.760000000000005"/>
    <n v="1989600"/>
    <n v="124350"/>
  </r>
  <r>
    <s v="SPEEDWAY EXPRESS DE COLOMBIA LTDA"/>
    <x v="0"/>
    <x v="1"/>
    <n v="3"/>
    <n v="2"/>
    <x v="0"/>
    <x v="0"/>
    <x v="3"/>
    <n v="14"/>
    <n v="48.66"/>
    <n v="1617950"/>
    <n v="115567.85714285714"/>
  </r>
  <r>
    <s v="SPEEDWAY EXPRESS DE COLOMBIA LTDA"/>
    <x v="0"/>
    <x v="1"/>
    <n v="3"/>
    <n v="2"/>
    <x v="0"/>
    <x v="0"/>
    <x v="2"/>
    <n v="14"/>
    <n v="35.450000000000003"/>
    <n v="1566100"/>
    <n v="111864.28571428571"/>
  </r>
  <r>
    <s v="SPEEDWAY EXPRESS DE COLOMBIA LTDA"/>
    <x v="0"/>
    <x v="1"/>
    <n v="3"/>
    <n v="2"/>
    <x v="0"/>
    <x v="0"/>
    <x v="1"/>
    <n v="18"/>
    <n v="28.75"/>
    <n v="1907850"/>
    <n v="105991.66666666667"/>
  </r>
  <r>
    <s v="SPEEDWAY EXPRESS DE COLOMBIA LTDA"/>
    <x v="0"/>
    <x v="1"/>
    <n v="3"/>
    <n v="2"/>
    <x v="0"/>
    <x v="0"/>
    <x v="0"/>
    <n v="41"/>
    <n v="23.5"/>
    <n v="3352850"/>
    <n v="81776.829268292684"/>
  </r>
  <r>
    <s v="SPEEDWAY EXPRESS DE COLOMBIA LTDA"/>
    <x v="0"/>
    <x v="1"/>
    <n v="3"/>
    <n v="1"/>
    <x v="0"/>
    <x v="0"/>
    <x v="4"/>
    <n v="13"/>
    <n v="60.01"/>
    <n v="4663700"/>
    <n v="358746.15384615387"/>
  </r>
  <r>
    <s v="SPEEDWAY EXPRESS DE COLOMBIA LTDA"/>
    <x v="0"/>
    <x v="1"/>
    <n v="3"/>
    <n v="1"/>
    <x v="0"/>
    <x v="0"/>
    <x v="3"/>
    <n v="6"/>
    <n v="21.38"/>
    <n v="651500"/>
    <n v="108583.33333333333"/>
  </r>
  <r>
    <s v="SPEEDWAY EXPRESS DE COLOMBIA LTDA"/>
    <x v="0"/>
    <x v="1"/>
    <n v="3"/>
    <n v="1"/>
    <x v="0"/>
    <x v="0"/>
    <x v="2"/>
    <n v="10"/>
    <n v="25.32"/>
    <n v="2675800"/>
    <n v="267580"/>
  </r>
  <r>
    <s v="SPEEDWAY EXPRESS DE COLOMBIA LTDA"/>
    <x v="0"/>
    <x v="1"/>
    <n v="3"/>
    <n v="1"/>
    <x v="0"/>
    <x v="0"/>
    <x v="1"/>
    <n v="13"/>
    <n v="20.9"/>
    <n v="1051100"/>
    <n v="80853.846153846156"/>
  </r>
  <r>
    <s v="SPEEDWAY EXPRESS DE COLOMBIA LTDA"/>
    <x v="0"/>
    <x v="1"/>
    <n v="3"/>
    <n v="3"/>
    <x v="0"/>
    <x v="3"/>
    <x v="3"/>
    <n v="4"/>
    <n v="13.18"/>
    <n v="154300"/>
    <n v="38575"/>
  </r>
  <r>
    <s v="SPEEDWAY EXPRESS DE COLOMBIA LTDA"/>
    <x v="0"/>
    <x v="2"/>
    <n v="4"/>
    <n v="1"/>
    <x v="0"/>
    <x v="0"/>
    <x v="4"/>
    <n v="16"/>
    <n v="74.569999999999993"/>
    <n v="6511050"/>
    <n v="406940.625"/>
  </r>
  <r>
    <s v="SPEEDWAY EXPRESS DE COLOMBIA LTDA"/>
    <x v="0"/>
    <x v="2"/>
    <n v="4"/>
    <n v="2"/>
    <x v="0"/>
    <x v="0"/>
    <x v="0"/>
    <n v="34"/>
    <n v="22.29"/>
    <n v="3696850"/>
    <n v="108730.88235294117"/>
  </r>
  <r>
    <s v="SPEEDWAY EXPRESS DE COLOMBIA LTDA"/>
    <x v="0"/>
    <x v="2"/>
    <n v="4"/>
    <n v="2"/>
    <x v="0"/>
    <x v="0"/>
    <x v="1"/>
    <n v="16"/>
    <n v="25.9"/>
    <n v="1469250"/>
    <n v="91828.125"/>
  </r>
  <r>
    <s v="SPEEDWAY EXPRESS DE COLOMBIA LTDA"/>
    <x v="0"/>
    <x v="2"/>
    <n v="4"/>
    <n v="2"/>
    <x v="0"/>
    <x v="0"/>
    <x v="2"/>
    <n v="20"/>
    <n v="54.14"/>
    <n v="2197000"/>
    <n v="109850"/>
  </r>
  <r>
    <s v="SPEEDWAY EXPRESS DE COLOMBIA LTDA"/>
    <x v="0"/>
    <x v="2"/>
    <n v="4"/>
    <n v="2"/>
    <x v="0"/>
    <x v="0"/>
    <x v="3"/>
    <n v="11"/>
    <n v="37.74"/>
    <n v="1474050"/>
    <n v="134004.54545454544"/>
  </r>
  <r>
    <s v="SPEEDWAY EXPRESS DE COLOMBIA LTDA"/>
    <x v="0"/>
    <x v="2"/>
    <n v="4"/>
    <n v="2"/>
    <x v="0"/>
    <x v="0"/>
    <x v="4"/>
    <n v="14"/>
    <n v="62.75"/>
    <n v="1949650"/>
    <n v="139260.71428571429"/>
  </r>
  <r>
    <s v="SPEEDWAY EXPRESS DE COLOMBIA LTDA"/>
    <x v="0"/>
    <x v="2"/>
    <n v="4"/>
    <n v="3"/>
    <x v="0"/>
    <x v="0"/>
    <x v="0"/>
    <n v="20"/>
    <n v="13.56"/>
    <n v="1565650"/>
    <n v="78282.5"/>
  </r>
  <r>
    <s v="SPEEDWAY EXPRESS DE COLOMBIA LTDA"/>
    <x v="0"/>
    <x v="2"/>
    <n v="4"/>
    <n v="3"/>
    <x v="0"/>
    <x v="0"/>
    <x v="3"/>
    <n v="8"/>
    <n v="26.82"/>
    <n v="1055450"/>
    <n v="131931.25"/>
  </r>
  <r>
    <s v="SPEEDWAY EXPRESS DE COLOMBIA LTDA"/>
    <x v="0"/>
    <x v="2"/>
    <n v="4"/>
    <n v="3"/>
    <x v="0"/>
    <x v="0"/>
    <x v="4"/>
    <n v="10"/>
    <n v="45.34"/>
    <n v="1478400"/>
    <n v="147840"/>
  </r>
  <r>
    <s v="SPEEDWAY EXPRESS DE COLOMBIA LTDA"/>
    <x v="0"/>
    <x v="2"/>
    <n v="4"/>
    <n v="1"/>
    <x v="0"/>
    <x v="3"/>
    <x v="0"/>
    <n v="13"/>
    <n v="8.61"/>
    <n v="975400"/>
    <n v="75030.769230769234"/>
  </r>
  <r>
    <s v="SPEEDWAY EXPRESS DE COLOMBIA LTDA"/>
    <x v="0"/>
    <x v="2"/>
    <n v="4"/>
    <n v="1"/>
    <x v="0"/>
    <x v="3"/>
    <x v="1"/>
    <n v="20"/>
    <n v="31.8"/>
    <n v="819900"/>
    <n v="40995"/>
  </r>
  <r>
    <s v="SPEEDWAY EXPRESS DE COLOMBIA LTDA"/>
    <x v="0"/>
    <x v="2"/>
    <n v="4"/>
    <n v="1"/>
    <x v="0"/>
    <x v="3"/>
    <x v="2"/>
    <n v="13"/>
    <n v="31.81"/>
    <n v="560900"/>
    <n v="43146.153846153844"/>
  </r>
  <r>
    <s v="SPEEDWAY EXPRESS DE COLOMBIA LTDA"/>
    <x v="0"/>
    <x v="2"/>
    <n v="4"/>
    <n v="1"/>
    <x v="0"/>
    <x v="3"/>
    <x v="3"/>
    <n v="12"/>
    <n v="41.84"/>
    <n v="686400"/>
    <n v="57200"/>
  </r>
  <r>
    <s v="SPEEDWAY EXPRESS DE COLOMBIA LTDA"/>
    <x v="0"/>
    <x v="2"/>
    <n v="4"/>
    <n v="1"/>
    <x v="0"/>
    <x v="3"/>
    <x v="4"/>
    <n v="22"/>
    <n v="102.76"/>
    <n v="1994500"/>
    <n v="90659.090909090912"/>
  </r>
  <r>
    <s v="SPEEDWAY EXPRESS DE COLOMBIA LTDA"/>
    <x v="0"/>
    <x v="2"/>
    <n v="4"/>
    <n v="2"/>
    <x v="0"/>
    <x v="3"/>
    <x v="0"/>
    <n v="26"/>
    <n v="18.14"/>
    <n v="997700"/>
    <n v="38373.076923076922"/>
  </r>
  <r>
    <s v="SPEEDWAY EXPRESS DE COLOMBIA LTDA"/>
    <x v="0"/>
    <x v="2"/>
    <n v="4"/>
    <n v="2"/>
    <x v="0"/>
    <x v="3"/>
    <x v="1"/>
    <n v="18"/>
    <n v="29.54"/>
    <n v="809800"/>
    <n v="44988.888888888891"/>
  </r>
  <r>
    <s v="SPEEDWAY EXPRESS DE COLOMBIA LTDA"/>
    <x v="0"/>
    <x v="2"/>
    <n v="4"/>
    <n v="2"/>
    <x v="0"/>
    <x v="3"/>
    <x v="2"/>
    <n v="9"/>
    <n v="22.27"/>
    <n v="396500"/>
    <n v="44055.555555555555"/>
  </r>
  <r>
    <s v="SPEEDWAY EXPRESS DE COLOMBIA LTDA"/>
    <x v="0"/>
    <x v="2"/>
    <n v="4"/>
    <n v="2"/>
    <x v="0"/>
    <x v="3"/>
    <x v="3"/>
    <n v="13"/>
    <n v="44.1"/>
    <n v="684800"/>
    <n v="52676.923076923078"/>
  </r>
  <r>
    <s v="SPEEDWAY EXPRESS DE COLOMBIA LTDA"/>
    <x v="0"/>
    <x v="2"/>
    <n v="4"/>
    <n v="2"/>
    <x v="0"/>
    <x v="3"/>
    <x v="4"/>
    <n v="18"/>
    <n v="79.11"/>
    <n v="1454800"/>
    <n v="80822.222222222219"/>
  </r>
  <r>
    <s v="SPEEDWAY EXPRESS DE COLOMBIA LTDA"/>
    <x v="0"/>
    <x v="2"/>
    <n v="4"/>
    <n v="3"/>
    <x v="0"/>
    <x v="3"/>
    <x v="0"/>
    <n v="14"/>
    <n v="9.06"/>
    <n v="695800"/>
    <n v="49700"/>
  </r>
  <r>
    <s v="SPEEDWAY EXPRESS DE COLOMBIA LTDA"/>
    <x v="0"/>
    <x v="2"/>
    <n v="4"/>
    <n v="3"/>
    <x v="0"/>
    <x v="3"/>
    <x v="1"/>
    <n v="23"/>
    <n v="36.340000000000003"/>
    <n v="970600"/>
    <n v="42200"/>
  </r>
  <r>
    <s v="SPEEDWAY EXPRESS DE COLOMBIA LTDA"/>
    <x v="0"/>
    <x v="2"/>
    <n v="4"/>
    <n v="3"/>
    <x v="0"/>
    <x v="3"/>
    <x v="2"/>
    <n v="16"/>
    <n v="40.46"/>
    <n v="802200"/>
    <n v="50137.5"/>
  </r>
  <r>
    <s v="SPEEDWAY EXPRESS DE COLOMBIA LTDA"/>
    <x v="0"/>
    <x v="2"/>
    <n v="4"/>
    <n v="3"/>
    <x v="0"/>
    <x v="3"/>
    <x v="3"/>
    <n v="15"/>
    <n v="50.46"/>
    <n v="770600"/>
    <n v="51373.333333333336"/>
  </r>
  <r>
    <s v="SPEEDWAY EXPRESS DE COLOMBIA LTDA"/>
    <x v="0"/>
    <x v="2"/>
    <n v="4"/>
    <n v="3"/>
    <x v="0"/>
    <x v="3"/>
    <x v="4"/>
    <n v="14"/>
    <n v="65.930000000000007"/>
    <n v="883300"/>
    <n v="63092.857142857145"/>
  </r>
  <r>
    <s v="SPEEDWAY EXPRESS DE COLOMBIA LTDA"/>
    <x v="0"/>
    <x v="2"/>
    <n v="4"/>
    <n v="3"/>
    <x v="0"/>
    <x v="0"/>
    <x v="1"/>
    <n v="9"/>
    <n v="14.98"/>
    <n v="776700"/>
    <n v="86300"/>
  </r>
  <r>
    <s v="SPEEDWAY EXPRESS DE COLOMBIA LTDA"/>
    <x v="0"/>
    <x v="2"/>
    <n v="4"/>
    <n v="3"/>
    <x v="0"/>
    <x v="0"/>
    <x v="2"/>
    <n v="9"/>
    <n v="24.46"/>
    <n v="1019450"/>
    <n v="113272.22222222222"/>
  </r>
  <r>
    <s v="SPEEDWAY EXPRESS DE COLOMBIA LTDA"/>
    <x v="0"/>
    <x v="2"/>
    <n v="4"/>
    <n v="1"/>
    <x v="0"/>
    <x v="0"/>
    <x v="0"/>
    <n v="50"/>
    <n v="34.090000000000003"/>
    <n v="3976600"/>
    <n v="79532"/>
  </r>
  <r>
    <s v="SPEEDWAY EXPRESS DE COLOMBIA LTDA"/>
    <x v="0"/>
    <x v="2"/>
    <n v="4"/>
    <n v="1"/>
    <x v="0"/>
    <x v="0"/>
    <x v="1"/>
    <n v="24"/>
    <n v="38.159999999999997"/>
    <n v="2443800"/>
    <n v="101825"/>
  </r>
  <r>
    <s v="SPEEDWAY EXPRESS DE COLOMBIA LTDA"/>
    <x v="0"/>
    <x v="2"/>
    <n v="4"/>
    <n v="1"/>
    <x v="0"/>
    <x v="0"/>
    <x v="2"/>
    <n v="13"/>
    <n v="31.35"/>
    <n v="1559400"/>
    <n v="119953.84615384616"/>
  </r>
  <r>
    <s v="SPEEDWAY EXPRESS DE COLOMBIA LTDA"/>
    <x v="0"/>
    <x v="2"/>
    <n v="4"/>
    <n v="1"/>
    <x v="0"/>
    <x v="0"/>
    <x v="3"/>
    <n v="12"/>
    <n v="42.76"/>
    <n v="1280450"/>
    <n v="106704.16666666667"/>
  </r>
  <r>
    <s v="S.U. EXPRESS INTERNACIONAL LTDA"/>
    <x v="0"/>
    <x v="0"/>
    <n v="2"/>
    <n v="3"/>
    <x v="0"/>
    <x v="1"/>
    <x v="0"/>
    <n v="53"/>
    <n v="32.590000000000003"/>
    <n v="37100"/>
    <n v="700"/>
  </r>
  <r>
    <s v="S.U. EXPRESS INTERNACIONAL LTDA"/>
    <x v="0"/>
    <x v="0"/>
    <n v="2"/>
    <n v="3"/>
    <x v="0"/>
    <x v="1"/>
    <x v="1"/>
    <n v="41"/>
    <n v="60.8"/>
    <n v="199600"/>
    <n v="4868.292682926829"/>
  </r>
  <r>
    <s v="S.U. EXPRESS INTERNACIONAL LTDA"/>
    <x v="0"/>
    <x v="0"/>
    <n v="2"/>
    <n v="3"/>
    <x v="0"/>
    <x v="1"/>
    <x v="2"/>
    <n v="15"/>
    <n v="38.07"/>
    <n v="286900"/>
    <n v="19126.666666666668"/>
  </r>
  <r>
    <s v="S.U. EXPRESS INTERNACIONAL LTDA"/>
    <x v="0"/>
    <x v="0"/>
    <n v="2"/>
    <n v="3"/>
    <x v="0"/>
    <x v="1"/>
    <x v="3"/>
    <n v="13"/>
    <n v="43.15"/>
    <n v="38800"/>
    <n v="2984.6153846153848"/>
  </r>
  <r>
    <s v="S.U. EXPRESS INTERNACIONAL LTDA"/>
    <x v="0"/>
    <x v="0"/>
    <n v="2"/>
    <n v="3"/>
    <x v="0"/>
    <x v="1"/>
    <x v="4"/>
    <n v="10"/>
    <n v="45.36"/>
    <n v="68900"/>
    <n v="6890"/>
  </r>
  <r>
    <s v="S.U. EXPRESS INTERNACIONAL LTDA"/>
    <x v="0"/>
    <x v="0"/>
    <n v="2"/>
    <n v="1"/>
    <x v="0"/>
    <x v="0"/>
    <x v="0"/>
    <n v="9"/>
    <n v="4.54"/>
    <n v="606556"/>
    <n v="67395.111111111109"/>
  </r>
  <r>
    <s v="S.U. EXPRESS INTERNACIONAL LTDA"/>
    <x v="0"/>
    <x v="0"/>
    <n v="2"/>
    <n v="1"/>
    <x v="0"/>
    <x v="0"/>
    <x v="3"/>
    <n v="2"/>
    <n v="7.26"/>
    <n v="466677"/>
    <n v="233338.5"/>
  </r>
  <r>
    <s v="S.U. EXPRESS INTERNACIONAL LTDA"/>
    <x v="0"/>
    <x v="0"/>
    <n v="2"/>
    <n v="2"/>
    <x v="0"/>
    <x v="0"/>
    <x v="0"/>
    <n v="10"/>
    <n v="4.99"/>
    <n v="701903"/>
    <n v="70190.3"/>
  </r>
  <r>
    <s v="S.U. EXPRESS INTERNACIONAL LTDA"/>
    <x v="0"/>
    <x v="0"/>
    <n v="2"/>
    <n v="2"/>
    <x v="0"/>
    <x v="0"/>
    <x v="1"/>
    <n v="4"/>
    <n v="5.8"/>
    <n v="615306"/>
    <n v="153826.5"/>
  </r>
  <r>
    <s v="S.U. EXPRESS INTERNACIONAL LTDA"/>
    <x v="0"/>
    <x v="0"/>
    <n v="2"/>
    <n v="2"/>
    <x v="0"/>
    <x v="0"/>
    <x v="2"/>
    <n v="3"/>
    <n v="7.89"/>
    <n v="604935"/>
    <n v="201645"/>
  </r>
  <r>
    <s v="S.U. EXPRESS INTERNACIONAL LTDA"/>
    <x v="0"/>
    <x v="0"/>
    <n v="2"/>
    <n v="3"/>
    <x v="0"/>
    <x v="0"/>
    <x v="0"/>
    <n v="7"/>
    <n v="3.17"/>
    <n v="387091"/>
    <n v="55298.714285714283"/>
  </r>
  <r>
    <s v="S.U. EXPRESS INTERNACIONAL LTDA"/>
    <x v="0"/>
    <x v="0"/>
    <n v="2"/>
    <n v="3"/>
    <x v="0"/>
    <x v="0"/>
    <x v="1"/>
    <n v="3"/>
    <n v="4.54"/>
    <n v="243816"/>
    <n v="81272"/>
  </r>
  <r>
    <s v="S.U. EXPRESS INTERNACIONAL LTDA"/>
    <x v="0"/>
    <x v="0"/>
    <n v="2"/>
    <n v="3"/>
    <x v="0"/>
    <x v="0"/>
    <x v="2"/>
    <n v="1"/>
    <n v="2.27"/>
    <n v="227800"/>
    <n v="227800"/>
  </r>
  <r>
    <s v="S.U. EXPRESS INTERNACIONAL LTDA"/>
    <x v="0"/>
    <x v="0"/>
    <n v="2"/>
    <n v="3"/>
    <x v="0"/>
    <x v="0"/>
    <x v="3"/>
    <n v="1"/>
    <n v="3.18"/>
    <n v="90886"/>
    <n v="90886"/>
  </r>
  <r>
    <s v="S.U. EXPRESS INTERNACIONAL LTDA"/>
    <x v="0"/>
    <x v="0"/>
    <n v="2"/>
    <n v="3"/>
    <x v="0"/>
    <x v="0"/>
    <x v="4"/>
    <n v="1"/>
    <n v="5.44"/>
    <n v="102185"/>
    <n v="102185"/>
  </r>
  <r>
    <s v="S.U. EXPRESS INTERNACIONAL LTDA"/>
    <x v="0"/>
    <x v="0"/>
    <n v="2"/>
    <n v="1"/>
    <x v="0"/>
    <x v="1"/>
    <x v="0"/>
    <n v="58"/>
    <n v="37.15"/>
    <n v="160500"/>
    <n v="2767.2413793103447"/>
  </r>
  <r>
    <s v="S.U. EXPRESS INTERNACIONAL LTDA"/>
    <x v="0"/>
    <x v="0"/>
    <n v="2"/>
    <n v="1"/>
    <x v="0"/>
    <x v="1"/>
    <x v="1"/>
    <n v="34"/>
    <n v="51.19"/>
    <n v="23800"/>
    <n v="700"/>
  </r>
  <r>
    <s v="S.U. EXPRESS INTERNACIONAL LTDA"/>
    <x v="0"/>
    <x v="0"/>
    <n v="2"/>
    <n v="1"/>
    <x v="0"/>
    <x v="1"/>
    <x v="2"/>
    <n v="13"/>
    <n v="32.21"/>
    <n v="9100"/>
    <n v="700"/>
  </r>
  <r>
    <s v="S.U. EXPRESS INTERNACIONAL LTDA"/>
    <x v="0"/>
    <x v="0"/>
    <n v="2"/>
    <n v="1"/>
    <x v="0"/>
    <x v="1"/>
    <x v="3"/>
    <n v="11"/>
    <n v="38.58"/>
    <n v="180750"/>
    <n v="16431.81818181818"/>
  </r>
  <r>
    <s v="S.U. EXPRESS INTERNACIONAL LTDA"/>
    <x v="0"/>
    <x v="0"/>
    <n v="2"/>
    <n v="1"/>
    <x v="0"/>
    <x v="1"/>
    <x v="4"/>
    <n v="19"/>
    <n v="87.12"/>
    <n v="93800"/>
    <n v="4936.8421052631575"/>
  </r>
  <r>
    <s v="S.U. EXPRESS INTERNACIONAL LTDA"/>
    <x v="0"/>
    <x v="0"/>
    <n v="2"/>
    <n v="2"/>
    <x v="0"/>
    <x v="1"/>
    <x v="0"/>
    <n v="54"/>
    <n v="35.340000000000003"/>
    <n v="182800"/>
    <n v="3385.1851851851852"/>
  </r>
  <r>
    <s v="S.U. EXPRESS INTERNACIONAL LTDA"/>
    <x v="0"/>
    <x v="0"/>
    <n v="2"/>
    <n v="2"/>
    <x v="0"/>
    <x v="1"/>
    <x v="1"/>
    <n v="27"/>
    <n v="42.56"/>
    <n v="132500"/>
    <n v="4907.4074074074078"/>
  </r>
  <r>
    <s v="S.U. EXPRESS INTERNACIONAL LTDA"/>
    <x v="0"/>
    <x v="0"/>
    <n v="2"/>
    <n v="2"/>
    <x v="0"/>
    <x v="1"/>
    <x v="2"/>
    <n v="10"/>
    <n v="24.05"/>
    <n v="133900"/>
    <n v="13390"/>
  </r>
  <r>
    <s v="S.U. EXPRESS INTERNACIONAL LTDA"/>
    <x v="0"/>
    <x v="0"/>
    <n v="2"/>
    <n v="2"/>
    <x v="0"/>
    <x v="1"/>
    <x v="3"/>
    <n v="11"/>
    <n v="38.6"/>
    <n v="7700"/>
    <n v="700"/>
  </r>
  <r>
    <s v="S.U. EXPRESS INTERNACIONAL LTDA"/>
    <x v="0"/>
    <x v="0"/>
    <n v="2"/>
    <n v="2"/>
    <x v="0"/>
    <x v="1"/>
    <x v="4"/>
    <n v="14"/>
    <n v="64.430000000000007"/>
    <n v="9800"/>
    <n v="700"/>
  </r>
  <r>
    <s v="S.U. EXPRESS INTERNACIONAL LTDA"/>
    <x v="0"/>
    <x v="1"/>
    <n v="3"/>
    <n v="1"/>
    <x v="0"/>
    <x v="1"/>
    <x v="3"/>
    <n v="15"/>
    <n v="52.07"/>
    <n v="174970"/>
    <n v="11664.666666666666"/>
  </r>
  <r>
    <s v="S.U. EXPRESS INTERNACIONAL LTDA"/>
    <x v="0"/>
    <x v="1"/>
    <n v="3"/>
    <n v="1"/>
    <x v="0"/>
    <x v="1"/>
    <x v="4"/>
    <n v="18"/>
    <n v="77.56"/>
    <n v="178200"/>
    <n v="9900"/>
  </r>
  <r>
    <s v="S.U. EXPRESS INTERNACIONAL LTDA"/>
    <x v="0"/>
    <x v="1"/>
    <n v="3"/>
    <n v="1"/>
    <x v="0"/>
    <x v="1"/>
    <x v="1"/>
    <n v="37"/>
    <n v="55.28"/>
    <n v="307950"/>
    <n v="8322.9729729729734"/>
  </r>
  <r>
    <s v="S.U. EXPRESS INTERNACIONAL LTDA"/>
    <x v="0"/>
    <x v="1"/>
    <n v="3"/>
    <n v="1"/>
    <x v="0"/>
    <x v="1"/>
    <x v="0"/>
    <n v="61"/>
    <n v="39.869999999999997"/>
    <n v="42700"/>
    <n v="700"/>
  </r>
  <r>
    <s v="S.U. EXPRESS INTERNACIONAL LTDA"/>
    <x v="0"/>
    <x v="1"/>
    <n v="3"/>
    <n v="2"/>
    <x v="0"/>
    <x v="0"/>
    <x v="2"/>
    <n v="1"/>
    <n v="2.63"/>
    <n v="226000"/>
    <n v="226000"/>
  </r>
  <r>
    <s v="S.U. EXPRESS INTERNACIONAL LTDA"/>
    <x v="0"/>
    <x v="1"/>
    <n v="3"/>
    <n v="2"/>
    <x v="0"/>
    <x v="0"/>
    <x v="1"/>
    <n v="2"/>
    <n v="2.86"/>
    <n v="263500"/>
    <n v="131750"/>
  </r>
  <r>
    <s v="S.U. EXPRESS INTERNACIONAL LTDA"/>
    <x v="0"/>
    <x v="1"/>
    <n v="3"/>
    <n v="2"/>
    <x v="0"/>
    <x v="0"/>
    <x v="0"/>
    <n v="4"/>
    <n v="2.27"/>
    <n v="177438"/>
    <n v="44359.5"/>
  </r>
  <r>
    <s v="S.U. EXPRESS INTERNACIONAL LTDA"/>
    <x v="0"/>
    <x v="1"/>
    <n v="3"/>
    <n v="1"/>
    <x v="0"/>
    <x v="0"/>
    <x v="4"/>
    <n v="1"/>
    <n v="4.99"/>
    <n v="106765"/>
    <n v="106765"/>
  </r>
  <r>
    <s v="S.U. EXPRESS INTERNACIONAL LTDA"/>
    <x v="0"/>
    <x v="1"/>
    <n v="3"/>
    <n v="1"/>
    <x v="0"/>
    <x v="0"/>
    <x v="3"/>
    <n v="1"/>
    <n v="4.08"/>
    <n v="92068"/>
    <n v="92068"/>
  </r>
  <r>
    <s v="S.U. EXPRESS INTERNACIONAL LTDA"/>
    <x v="0"/>
    <x v="1"/>
    <n v="3"/>
    <n v="1"/>
    <x v="0"/>
    <x v="0"/>
    <x v="2"/>
    <n v="2"/>
    <n v="4.54"/>
    <n v="301755"/>
    <n v="150877.5"/>
  </r>
  <r>
    <s v="S.U. EXPRESS INTERNACIONAL LTDA"/>
    <x v="0"/>
    <x v="1"/>
    <n v="3"/>
    <n v="1"/>
    <x v="0"/>
    <x v="0"/>
    <x v="1"/>
    <n v="5"/>
    <n v="6.8"/>
    <n v="433347"/>
    <n v="86669.4"/>
  </r>
  <r>
    <s v="S.U. EXPRESS INTERNACIONAL LTDA"/>
    <x v="0"/>
    <x v="1"/>
    <n v="3"/>
    <n v="1"/>
    <x v="0"/>
    <x v="0"/>
    <x v="0"/>
    <n v="4"/>
    <n v="1.81"/>
    <n v="389426"/>
    <n v="97356.5"/>
  </r>
  <r>
    <s v="S.U. EXPRESS INTERNACIONAL LTDA"/>
    <x v="0"/>
    <x v="1"/>
    <n v="3"/>
    <n v="3"/>
    <x v="0"/>
    <x v="1"/>
    <x v="4"/>
    <n v="17"/>
    <n v="74.37"/>
    <n v="114000"/>
    <n v="6705.8823529411766"/>
  </r>
  <r>
    <s v="S.U. EXPRESS INTERNACIONAL LTDA"/>
    <x v="0"/>
    <x v="1"/>
    <n v="3"/>
    <n v="3"/>
    <x v="0"/>
    <x v="1"/>
    <x v="3"/>
    <n v="16"/>
    <n v="54.55"/>
    <n v="160000"/>
    <n v="10000"/>
  </r>
  <r>
    <s v="S.U. EXPRESS INTERNACIONAL LTDA"/>
    <x v="0"/>
    <x v="1"/>
    <n v="3"/>
    <n v="3"/>
    <x v="0"/>
    <x v="1"/>
    <x v="2"/>
    <n v="17"/>
    <n v="42.22"/>
    <n v="11900"/>
    <n v="700"/>
  </r>
  <r>
    <s v="S.U. EXPRESS INTERNACIONAL LTDA"/>
    <x v="0"/>
    <x v="1"/>
    <n v="3"/>
    <n v="3"/>
    <x v="0"/>
    <x v="1"/>
    <x v="1"/>
    <n v="26"/>
    <n v="40.76"/>
    <n v="107585"/>
    <n v="4137.8846153846152"/>
  </r>
  <r>
    <s v="S.U. EXPRESS INTERNACIONAL LTDA"/>
    <x v="0"/>
    <x v="1"/>
    <n v="3"/>
    <n v="3"/>
    <x v="0"/>
    <x v="1"/>
    <x v="0"/>
    <n v="41"/>
    <n v="27.17"/>
    <n v="28700"/>
    <n v="700"/>
  </r>
  <r>
    <s v="S.U. EXPRESS INTERNACIONAL LTDA"/>
    <x v="0"/>
    <x v="1"/>
    <n v="3"/>
    <n v="2"/>
    <x v="0"/>
    <x v="1"/>
    <x v="4"/>
    <n v="14"/>
    <n v="63.08"/>
    <n v="184950"/>
    <n v="13210.714285714286"/>
  </r>
  <r>
    <s v="S.U. EXPRESS INTERNACIONAL LTDA"/>
    <x v="0"/>
    <x v="1"/>
    <n v="3"/>
    <n v="2"/>
    <x v="0"/>
    <x v="1"/>
    <x v="3"/>
    <n v="20"/>
    <n v="67.83"/>
    <n v="390720"/>
    <n v="19536"/>
  </r>
  <r>
    <s v="S.U. EXPRESS INTERNACIONAL LTDA"/>
    <x v="0"/>
    <x v="1"/>
    <n v="3"/>
    <n v="2"/>
    <x v="0"/>
    <x v="1"/>
    <x v="2"/>
    <n v="20"/>
    <n v="50.36"/>
    <n v="14000"/>
    <n v="700"/>
  </r>
  <r>
    <s v="S.U. EXPRESS INTERNACIONAL LTDA"/>
    <x v="0"/>
    <x v="1"/>
    <n v="3"/>
    <n v="2"/>
    <x v="0"/>
    <x v="1"/>
    <x v="1"/>
    <n v="26"/>
    <n v="39.86"/>
    <n v="145350"/>
    <n v="5590.3846153846152"/>
  </r>
  <r>
    <s v="S.U. EXPRESS INTERNACIONAL LTDA"/>
    <x v="0"/>
    <x v="1"/>
    <n v="3"/>
    <n v="2"/>
    <x v="0"/>
    <x v="1"/>
    <x v="0"/>
    <n v="43"/>
    <n v="28.56"/>
    <n v="96305"/>
    <n v="2239.6511627906975"/>
  </r>
  <r>
    <s v="S.U. EXPRESS INTERNACIONAL LTDA"/>
    <x v="0"/>
    <x v="1"/>
    <n v="3"/>
    <n v="3"/>
    <x v="0"/>
    <x v="0"/>
    <x v="4"/>
    <n v="2"/>
    <n v="9.98"/>
    <n v="997800"/>
    <n v="498900"/>
  </r>
  <r>
    <s v="S.U. EXPRESS INTERNACIONAL LTDA"/>
    <x v="0"/>
    <x v="1"/>
    <n v="3"/>
    <n v="3"/>
    <x v="0"/>
    <x v="0"/>
    <x v="1"/>
    <n v="3"/>
    <n v="4.08"/>
    <n v="363522"/>
    <n v="121174"/>
  </r>
  <r>
    <s v="S.U. EXPRESS INTERNACIONAL LTDA"/>
    <x v="0"/>
    <x v="1"/>
    <n v="3"/>
    <n v="3"/>
    <x v="0"/>
    <x v="0"/>
    <x v="0"/>
    <n v="3"/>
    <n v="1.36"/>
    <n v="157352"/>
    <n v="52450.666666666664"/>
  </r>
  <r>
    <s v="S.U. EXPRESS INTERNACIONAL LTDA"/>
    <x v="0"/>
    <x v="1"/>
    <n v="3"/>
    <n v="2"/>
    <x v="0"/>
    <x v="0"/>
    <x v="4"/>
    <n v="2"/>
    <n v="9.5299999999999994"/>
    <n v="207716"/>
    <n v="103858"/>
  </r>
  <r>
    <s v="S.U. EXPRESS INTERNACIONAL LTDA"/>
    <x v="0"/>
    <x v="1"/>
    <n v="3"/>
    <n v="2"/>
    <x v="0"/>
    <x v="0"/>
    <x v="3"/>
    <n v="1"/>
    <n v="3.18"/>
    <n v="229000"/>
    <n v="229000"/>
  </r>
  <r>
    <s v="S.U. EXPRESS INTERNACIONAL LTDA"/>
    <x v="0"/>
    <x v="1"/>
    <n v="3"/>
    <n v="1"/>
    <x v="0"/>
    <x v="1"/>
    <x v="2"/>
    <n v="17"/>
    <n v="42.19"/>
    <n v="91900"/>
    <n v="5405.8823529411766"/>
  </r>
  <r>
    <s v="S.U. EXPRESS INTERNACIONAL LTDA"/>
    <x v="0"/>
    <x v="2"/>
    <n v="4"/>
    <n v="1"/>
    <x v="0"/>
    <x v="1"/>
    <x v="3"/>
    <n v="10"/>
    <n v="35.229999999999997"/>
    <n v="7000"/>
    <n v="700"/>
  </r>
  <r>
    <s v="S.U. EXPRESS INTERNACIONAL LTDA"/>
    <x v="0"/>
    <x v="2"/>
    <n v="4"/>
    <n v="1"/>
    <x v="0"/>
    <x v="1"/>
    <x v="2"/>
    <n v="28"/>
    <n v="69.349999999999994"/>
    <n v="322880"/>
    <n v="11531.428571428571"/>
  </r>
  <r>
    <s v="S.U. EXPRESS INTERNACIONAL LTDA"/>
    <x v="0"/>
    <x v="2"/>
    <n v="4"/>
    <n v="1"/>
    <x v="0"/>
    <x v="1"/>
    <x v="1"/>
    <n v="25"/>
    <n v="39.409999999999997"/>
    <n v="60150"/>
    <n v="2406"/>
  </r>
  <r>
    <s v="S.U. EXPRESS INTERNACIONAL LTDA"/>
    <x v="0"/>
    <x v="2"/>
    <n v="4"/>
    <n v="1"/>
    <x v="0"/>
    <x v="1"/>
    <x v="0"/>
    <n v="52"/>
    <n v="33.74"/>
    <n v="87300"/>
    <n v="1678.8461538461538"/>
  </r>
  <r>
    <s v="S.U. EXPRESS INTERNACIONAL LTDA"/>
    <x v="0"/>
    <x v="2"/>
    <n v="4"/>
    <n v="3"/>
    <x v="0"/>
    <x v="0"/>
    <x v="4"/>
    <n v="1"/>
    <n v="5"/>
    <n v="104967"/>
    <n v="104967"/>
  </r>
  <r>
    <s v="S.U. EXPRESS INTERNACIONAL LTDA"/>
    <x v="0"/>
    <x v="2"/>
    <n v="4"/>
    <n v="3"/>
    <x v="0"/>
    <x v="0"/>
    <x v="2"/>
    <n v="3"/>
    <n v="9"/>
    <n v="217144"/>
    <n v="72381.333333333328"/>
  </r>
  <r>
    <s v="S.U. EXPRESS INTERNACIONAL LTDA"/>
    <x v="0"/>
    <x v="2"/>
    <n v="4"/>
    <n v="3"/>
    <x v="0"/>
    <x v="0"/>
    <x v="1"/>
    <n v="1"/>
    <n v="2"/>
    <n v="59680"/>
    <n v="59680"/>
  </r>
  <r>
    <s v="S.U. EXPRESS INTERNACIONAL LTDA"/>
    <x v="0"/>
    <x v="2"/>
    <n v="4"/>
    <n v="3"/>
    <x v="0"/>
    <x v="0"/>
    <x v="0"/>
    <n v="10"/>
    <n v="7.45"/>
    <n v="1097487"/>
    <n v="109748.7"/>
  </r>
  <r>
    <s v="S.U. EXPRESS INTERNACIONAL LTDA"/>
    <x v="0"/>
    <x v="2"/>
    <n v="4"/>
    <n v="2"/>
    <x v="0"/>
    <x v="0"/>
    <x v="3"/>
    <n v="1"/>
    <n v="4"/>
    <n v="91631"/>
    <n v="91631"/>
  </r>
  <r>
    <s v="S.U. EXPRESS INTERNACIONAL LTDA"/>
    <x v="0"/>
    <x v="2"/>
    <n v="4"/>
    <n v="2"/>
    <x v="0"/>
    <x v="0"/>
    <x v="1"/>
    <n v="2"/>
    <n v="4"/>
    <n v="206000"/>
    <n v="103000"/>
  </r>
  <r>
    <s v="S.U. EXPRESS INTERNACIONAL LTDA"/>
    <x v="0"/>
    <x v="2"/>
    <n v="4"/>
    <n v="2"/>
    <x v="0"/>
    <x v="0"/>
    <x v="0"/>
    <n v="7"/>
    <n v="5.2"/>
    <n v="761845"/>
    <n v="108835"/>
  </r>
  <r>
    <s v="S.U. EXPRESS INTERNACIONAL LTDA"/>
    <x v="0"/>
    <x v="2"/>
    <n v="4"/>
    <n v="1"/>
    <x v="0"/>
    <x v="0"/>
    <x v="3"/>
    <n v="1"/>
    <n v="4"/>
    <n v="88100"/>
    <n v="88100"/>
  </r>
  <r>
    <s v="S.U. EXPRESS INTERNACIONAL LTDA"/>
    <x v="0"/>
    <x v="2"/>
    <n v="4"/>
    <n v="1"/>
    <x v="0"/>
    <x v="0"/>
    <x v="2"/>
    <n v="2"/>
    <n v="6"/>
    <n v="235220"/>
    <n v="117610"/>
  </r>
  <r>
    <s v="S.U. EXPRESS INTERNACIONAL LTDA"/>
    <x v="0"/>
    <x v="2"/>
    <n v="4"/>
    <n v="1"/>
    <x v="0"/>
    <x v="0"/>
    <x v="1"/>
    <n v="2"/>
    <n v="4"/>
    <n v="580933"/>
    <n v="290466.5"/>
  </r>
  <r>
    <s v="S.U. EXPRESS INTERNACIONAL LTDA"/>
    <x v="0"/>
    <x v="2"/>
    <n v="4"/>
    <n v="1"/>
    <x v="0"/>
    <x v="0"/>
    <x v="0"/>
    <n v="8"/>
    <n v="5.7"/>
    <n v="973402"/>
    <n v="121675.25"/>
  </r>
  <r>
    <s v="S.U. EXPRESS INTERNACIONAL LTDA"/>
    <x v="0"/>
    <x v="2"/>
    <n v="4"/>
    <n v="3"/>
    <x v="0"/>
    <x v="1"/>
    <x v="4"/>
    <n v="17"/>
    <n v="76"/>
    <n v="11900"/>
    <n v="700"/>
  </r>
  <r>
    <s v="S.U. EXPRESS INTERNACIONAL LTDA"/>
    <x v="0"/>
    <x v="2"/>
    <n v="4"/>
    <n v="3"/>
    <x v="0"/>
    <x v="1"/>
    <x v="3"/>
    <n v="9"/>
    <n v="31.77"/>
    <n v="6300"/>
    <n v="700"/>
  </r>
  <r>
    <s v="S.U. EXPRESS INTERNACIONAL LTDA"/>
    <x v="0"/>
    <x v="2"/>
    <n v="4"/>
    <n v="3"/>
    <x v="0"/>
    <x v="1"/>
    <x v="2"/>
    <n v="19"/>
    <n v="47.18"/>
    <n v="692767"/>
    <n v="36461.42105263158"/>
  </r>
  <r>
    <s v="S.U. EXPRESS INTERNACIONAL LTDA"/>
    <x v="0"/>
    <x v="2"/>
    <n v="4"/>
    <n v="3"/>
    <x v="0"/>
    <x v="1"/>
    <x v="1"/>
    <n v="24"/>
    <n v="36.56"/>
    <n v="52300"/>
    <n v="2179.1666666666665"/>
  </r>
  <r>
    <s v="S.U. EXPRESS INTERNACIONAL LTDA"/>
    <x v="0"/>
    <x v="2"/>
    <n v="4"/>
    <n v="3"/>
    <x v="0"/>
    <x v="1"/>
    <x v="0"/>
    <n v="34"/>
    <n v="23.12"/>
    <n v="104900"/>
    <n v="3085.294117647059"/>
  </r>
  <r>
    <s v="S.U. EXPRESS INTERNACIONAL LTDA"/>
    <x v="0"/>
    <x v="2"/>
    <n v="4"/>
    <n v="2"/>
    <x v="0"/>
    <x v="1"/>
    <x v="4"/>
    <n v="11"/>
    <n v="48.08"/>
    <n v="162300"/>
    <n v="14754.545454545454"/>
  </r>
  <r>
    <s v="S.U. EXPRESS INTERNACIONAL LTDA"/>
    <x v="0"/>
    <x v="2"/>
    <n v="4"/>
    <n v="2"/>
    <x v="0"/>
    <x v="1"/>
    <x v="3"/>
    <n v="7"/>
    <n v="23.59"/>
    <n v="289750"/>
    <n v="41392.857142857145"/>
  </r>
  <r>
    <s v="S.U. EXPRESS INTERNACIONAL LTDA"/>
    <x v="0"/>
    <x v="2"/>
    <n v="4"/>
    <n v="2"/>
    <x v="0"/>
    <x v="1"/>
    <x v="2"/>
    <n v="14"/>
    <n v="35.380000000000003"/>
    <n v="229450"/>
    <n v="16389.285714285714"/>
  </r>
  <r>
    <s v="S.U. EXPRESS INTERNACIONAL LTDA"/>
    <x v="0"/>
    <x v="2"/>
    <n v="4"/>
    <n v="1"/>
    <x v="0"/>
    <x v="1"/>
    <x v="4"/>
    <n v="15"/>
    <n v="66.239999999999995"/>
    <n v="67950"/>
    <n v="4530"/>
  </r>
  <r>
    <s v="S.U. EXPRESS INTERNACIONAL LTDA"/>
    <x v="0"/>
    <x v="2"/>
    <n v="4"/>
    <n v="2"/>
    <x v="0"/>
    <x v="1"/>
    <x v="0"/>
    <n v="31"/>
    <n v="17.78"/>
    <n v="21700"/>
    <n v="700"/>
  </r>
  <r>
    <s v="S.U. EXPRESS INTERNACIONAL LTDA"/>
    <x v="0"/>
    <x v="2"/>
    <n v="4"/>
    <n v="2"/>
    <x v="0"/>
    <x v="1"/>
    <x v="1"/>
    <n v="26"/>
    <n v="40.770000000000003"/>
    <n v="240700"/>
    <n v="9257.6923076923085"/>
  </r>
  <r>
    <s v="SURENVIOS LIMITADA"/>
    <x v="0"/>
    <x v="0"/>
    <n v="2"/>
    <n v="2"/>
    <x v="1"/>
    <x v="2"/>
    <x v="0"/>
    <n v="2848"/>
    <n v="2848"/>
    <n v="7774200"/>
    <n v="2729.7050561797751"/>
  </r>
  <r>
    <s v="SURENVIOS LIMITADA"/>
    <x v="0"/>
    <x v="0"/>
    <n v="2"/>
    <n v="3"/>
    <x v="1"/>
    <x v="2"/>
    <x v="0"/>
    <n v="3815"/>
    <n v="3815"/>
    <n v="10901150"/>
    <n v="2857.4442988204455"/>
  </r>
  <r>
    <s v="SURENVIOS LIMITADA"/>
    <x v="0"/>
    <x v="0"/>
    <n v="2"/>
    <n v="1"/>
    <x v="1"/>
    <x v="1"/>
    <x v="0"/>
    <n v="3953"/>
    <n v="3953"/>
    <n v="8364200"/>
    <n v="2115.9119655957502"/>
  </r>
  <r>
    <s v="SURENVIOS LIMITADA"/>
    <x v="0"/>
    <x v="0"/>
    <n v="2"/>
    <n v="2"/>
    <x v="1"/>
    <x v="1"/>
    <x v="0"/>
    <n v="6461"/>
    <n v="6461"/>
    <n v="18812150"/>
    <n v="2911.6468039003248"/>
  </r>
  <r>
    <s v="SURENVIOS LIMITADA"/>
    <x v="0"/>
    <x v="0"/>
    <n v="2"/>
    <n v="3"/>
    <x v="1"/>
    <x v="1"/>
    <x v="0"/>
    <n v="5744"/>
    <n v="5744"/>
    <n v="14909100"/>
    <n v="2595.5954038997215"/>
  </r>
  <r>
    <s v="SURENVIOS LIMITADA"/>
    <x v="0"/>
    <x v="0"/>
    <n v="2"/>
    <n v="1"/>
    <x v="1"/>
    <x v="2"/>
    <x v="0"/>
    <n v="2481"/>
    <n v="2481"/>
    <n v="5885650"/>
    <n v="2372.2893994357114"/>
  </r>
  <r>
    <s v="SURENVIOS LIMITADA"/>
    <x v="0"/>
    <x v="0"/>
    <n v="2"/>
    <n v="1"/>
    <x v="0"/>
    <x v="1"/>
    <x v="0"/>
    <n v="13647"/>
    <n v="13647"/>
    <n v="17500188"/>
    <n v="1282.3468894262476"/>
  </r>
  <r>
    <s v="SURENVIOS LIMITADA"/>
    <x v="0"/>
    <x v="0"/>
    <n v="2"/>
    <n v="2"/>
    <x v="0"/>
    <x v="1"/>
    <x v="0"/>
    <n v="9801"/>
    <n v="9801"/>
    <n v="19146143"/>
    <n v="1953.4887256402408"/>
  </r>
  <r>
    <s v="SURENVIOS LIMITADA"/>
    <x v="0"/>
    <x v="0"/>
    <n v="2"/>
    <n v="3"/>
    <x v="0"/>
    <x v="1"/>
    <x v="0"/>
    <n v="17344"/>
    <n v="17344"/>
    <n v="22672473"/>
    <n v="1307.2228436346863"/>
  </r>
  <r>
    <s v="SURENVIOS LIMITADA"/>
    <x v="0"/>
    <x v="0"/>
    <n v="2"/>
    <n v="2"/>
    <x v="0"/>
    <x v="1"/>
    <x v="1"/>
    <n v="3"/>
    <n v="6"/>
    <n v="27000"/>
    <n v="9000"/>
  </r>
  <r>
    <s v="SURENVIOS LIMITADA"/>
    <x v="0"/>
    <x v="0"/>
    <n v="2"/>
    <n v="3"/>
    <x v="0"/>
    <x v="1"/>
    <x v="1"/>
    <n v="1"/>
    <n v="2"/>
    <n v="3500"/>
    <n v="3500"/>
  </r>
  <r>
    <s v="SURENVIOS LIMITADA"/>
    <x v="0"/>
    <x v="0"/>
    <n v="2"/>
    <n v="2"/>
    <x v="0"/>
    <x v="1"/>
    <x v="2"/>
    <n v="4"/>
    <n v="12"/>
    <n v="45100"/>
    <n v="11275"/>
  </r>
  <r>
    <s v="SURENVIOS LIMITADA"/>
    <x v="0"/>
    <x v="0"/>
    <n v="2"/>
    <n v="3"/>
    <x v="0"/>
    <x v="1"/>
    <x v="2"/>
    <n v="3"/>
    <n v="9"/>
    <n v="37200"/>
    <n v="12400"/>
  </r>
  <r>
    <s v="SURENVIOS LIMITADA"/>
    <x v="0"/>
    <x v="0"/>
    <n v="2"/>
    <n v="1"/>
    <x v="0"/>
    <x v="1"/>
    <x v="3"/>
    <n v="1"/>
    <n v="4"/>
    <n v="4459"/>
    <n v="4459"/>
  </r>
  <r>
    <s v="SURENVIOS LIMITADA"/>
    <x v="0"/>
    <x v="0"/>
    <n v="2"/>
    <n v="1"/>
    <x v="0"/>
    <x v="2"/>
    <x v="0"/>
    <n v="16732"/>
    <n v="16732"/>
    <n v="87510229"/>
    <n v="5230.1117021276596"/>
  </r>
  <r>
    <s v="SURENVIOS LIMITADA"/>
    <x v="0"/>
    <x v="0"/>
    <n v="2"/>
    <n v="2"/>
    <x v="0"/>
    <x v="2"/>
    <x v="0"/>
    <n v="20691"/>
    <n v="20691"/>
    <n v="108330894"/>
    <n v="5235.6528925619832"/>
  </r>
  <r>
    <s v="SURENVIOS LIMITADA"/>
    <x v="0"/>
    <x v="0"/>
    <n v="2"/>
    <n v="3"/>
    <x v="0"/>
    <x v="2"/>
    <x v="0"/>
    <n v="18973"/>
    <n v="18973"/>
    <n v="99478376"/>
    <n v="5243.1547989247874"/>
  </r>
  <r>
    <s v="SURENVIOS LIMITADA"/>
    <x v="0"/>
    <x v="0"/>
    <n v="2"/>
    <n v="1"/>
    <x v="0"/>
    <x v="2"/>
    <x v="1"/>
    <n v="476"/>
    <n v="952"/>
    <n v="3772860"/>
    <n v="7926.1764705882351"/>
  </r>
  <r>
    <s v="SURENVIOS LIMITADA"/>
    <x v="0"/>
    <x v="0"/>
    <n v="2"/>
    <n v="2"/>
    <x v="0"/>
    <x v="2"/>
    <x v="1"/>
    <n v="607"/>
    <n v="1214"/>
    <n v="5003953"/>
    <n v="8243.7446457990118"/>
  </r>
  <r>
    <s v="SURENVIOS LIMITADA"/>
    <x v="0"/>
    <x v="0"/>
    <n v="2"/>
    <n v="3"/>
    <x v="0"/>
    <x v="2"/>
    <x v="1"/>
    <n v="528"/>
    <n v="1056"/>
    <n v="4298113"/>
    <n v="8140.36553030303"/>
  </r>
  <r>
    <s v="SURENVIOS LIMITADA"/>
    <x v="0"/>
    <x v="0"/>
    <n v="2"/>
    <n v="1"/>
    <x v="0"/>
    <x v="2"/>
    <x v="2"/>
    <n v="245"/>
    <n v="735"/>
    <n v="2371449"/>
    <n v="9679.3836734693868"/>
  </r>
  <r>
    <s v="SURENVIOS LIMITADA"/>
    <x v="0"/>
    <x v="0"/>
    <n v="2"/>
    <n v="2"/>
    <x v="0"/>
    <x v="2"/>
    <x v="2"/>
    <n v="233"/>
    <n v="699"/>
    <n v="2346868"/>
    <n v="10072.394849785407"/>
  </r>
  <r>
    <s v="SURENVIOS LIMITADA"/>
    <x v="0"/>
    <x v="0"/>
    <n v="2"/>
    <n v="3"/>
    <x v="0"/>
    <x v="2"/>
    <x v="2"/>
    <n v="295"/>
    <n v="885"/>
    <n v="2979908"/>
    <n v="10101.383050847458"/>
  </r>
  <r>
    <s v="SURENVIOS LIMITADA"/>
    <x v="0"/>
    <x v="0"/>
    <n v="2"/>
    <n v="1"/>
    <x v="0"/>
    <x v="2"/>
    <x v="3"/>
    <n v="114"/>
    <n v="456"/>
    <n v="1254400"/>
    <n v="11003.508771929824"/>
  </r>
  <r>
    <s v="SURENVIOS LIMITADA"/>
    <x v="0"/>
    <x v="0"/>
    <n v="2"/>
    <n v="2"/>
    <x v="0"/>
    <x v="2"/>
    <x v="3"/>
    <n v="143"/>
    <n v="572"/>
    <n v="1641280"/>
    <n v="11477.482517482518"/>
  </r>
  <r>
    <s v="SURENVIOS LIMITADA"/>
    <x v="0"/>
    <x v="0"/>
    <n v="2"/>
    <n v="3"/>
    <x v="0"/>
    <x v="2"/>
    <x v="3"/>
    <n v="104"/>
    <n v="416"/>
    <n v="1201600"/>
    <n v="11553.846153846154"/>
  </r>
  <r>
    <s v="SURENVIOS LIMITADA"/>
    <x v="0"/>
    <x v="0"/>
    <n v="2"/>
    <n v="1"/>
    <x v="0"/>
    <x v="2"/>
    <x v="4"/>
    <n v="58"/>
    <n v="290"/>
    <n v="562356"/>
    <n v="9695.7931034482754"/>
  </r>
  <r>
    <s v="SURENVIOS LIMITADA"/>
    <x v="0"/>
    <x v="0"/>
    <n v="2"/>
    <n v="2"/>
    <x v="0"/>
    <x v="2"/>
    <x v="4"/>
    <n v="66"/>
    <n v="330"/>
    <n v="671926"/>
    <n v="10180.69696969697"/>
  </r>
  <r>
    <s v="SURENVIOS LIMITADA"/>
    <x v="0"/>
    <x v="0"/>
    <n v="2"/>
    <n v="3"/>
    <x v="0"/>
    <x v="2"/>
    <x v="4"/>
    <n v="80"/>
    <n v="400"/>
    <n v="800783"/>
    <n v="10009.7875"/>
  </r>
  <r>
    <s v="SURENVIOS LIMITADA"/>
    <x v="0"/>
    <x v="1"/>
    <n v="3"/>
    <n v="1"/>
    <x v="1"/>
    <x v="2"/>
    <x v="4"/>
    <n v="2429"/>
    <n v="2429"/>
    <n v="8618400"/>
    <n v="3548.1268011527377"/>
  </r>
  <r>
    <s v="SURENVIOS LIMITADA"/>
    <x v="0"/>
    <x v="1"/>
    <n v="3"/>
    <n v="2"/>
    <x v="1"/>
    <x v="2"/>
    <x v="0"/>
    <n v="3576"/>
    <n v="3576"/>
    <n v="11746288"/>
    <n v="3284.7561521252796"/>
  </r>
  <r>
    <s v="SURENVIOS LIMITADA"/>
    <x v="0"/>
    <x v="1"/>
    <n v="3"/>
    <n v="3"/>
    <x v="1"/>
    <x v="2"/>
    <x v="0"/>
    <n v="4778"/>
    <n v="4778"/>
    <n v="14723000"/>
    <n v="3081.4148179154458"/>
  </r>
  <r>
    <s v="SURENVIOS LIMITADA"/>
    <x v="0"/>
    <x v="1"/>
    <n v="3"/>
    <n v="1"/>
    <x v="1"/>
    <x v="1"/>
    <x v="0"/>
    <n v="9305"/>
    <n v="9305"/>
    <n v="32422900"/>
    <n v="3484.4599677592691"/>
  </r>
  <r>
    <s v="SURENVIOS LIMITADA"/>
    <x v="0"/>
    <x v="1"/>
    <n v="3"/>
    <n v="2"/>
    <x v="1"/>
    <x v="1"/>
    <x v="0"/>
    <n v="10588"/>
    <n v="10588"/>
    <n v="36459250"/>
    <n v="3443.4501322251604"/>
  </r>
  <r>
    <s v="SURENVIOS LIMITADA"/>
    <x v="0"/>
    <x v="1"/>
    <n v="3"/>
    <n v="3"/>
    <x v="1"/>
    <x v="1"/>
    <x v="0"/>
    <n v="10519"/>
    <n v="10519"/>
    <n v="36584550"/>
    <n v="3477.949424850271"/>
  </r>
  <r>
    <s v="SURENVIOS LIMITADA"/>
    <x v="0"/>
    <x v="1"/>
    <n v="3"/>
    <n v="2"/>
    <x v="0"/>
    <x v="1"/>
    <x v="0"/>
    <n v="9213"/>
    <n v="9213"/>
    <n v="16918235"/>
    <n v="1836.3437533919462"/>
  </r>
  <r>
    <s v="SURENVIOS LIMITADA"/>
    <x v="0"/>
    <x v="1"/>
    <n v="3"/>
    <n v="3"/>
    <x v="0"/>
    <x v="1"/>
    <x v="0"/>
    <n v="11648"/>
    <n v="11648"/>
    <n v="20552074"/>
    <n v="1764.4294299450548"/>
  </r>
  <r>
    <s v="SURENVIOS LIMITADA"/>
    <x v="0"/>
    <x v="1"/>
    <n v="3"/>
    <n v="1"/>
    <x v="0"/>
    <x v="1"/>
    <x v="1"/>
    <n v="1"/>
    <n v="2"/>
    <n v="9000"/>
    <n v="9000"/>
  </r>
  <r>
    <s v="SURENVIOS LIMITADA"/>
    <x v="0"/>
    <x v="1"/>
    <n v="3"/>
    <n v="2"/>
    <x v="0"/>
    <x v="1"/>
    <x v="1"/>
    <n v="7"/>
    <n v="14"/>
    <n v="63000"/>
    <n v="9000"/>
  </r>
  <r>
    <s v="SURENVIOS LIMITADA"/>
    <x v="0"/>
    <x v="1"/>
    <n v="3"/>
    <n v="3"/>
    <x v="0"/>
    <x v="1"/>
    <x v="1"/>
    <n v="3"/>
    <n v="6"/>
    <n v="18000"/>
    <n v="6000"/>
  </r>
  <r>
    <s v="SURENVIOS LIMITADA"/>
    <x v="0"/>
    <x v="1"/>
    <n v="3"/>
    <n v="2"/>
    <x v="0"/>
    <x v="1"/>
    <x v="2"/>
    <n v="4"/>
    <n v="12"/>
    <n v="49600"/>
    <n v="12400"/>
  </r>
  <r>
    <s v="SURENVIOS LIMITADA"/>
    <x v="0"/>
    <x v="1"/>
    <n v="3"/>
    <n v="3"/>
    <x v="0"/>
    <x v="1"/>
    <x v="2"/>
    <n v="2"/>
    <n v="6"/>
    <n v="24800"/>
    <n v="12400"/>
  </r>
  <r>
    <s v="SURENVIOS LIMITADA"/>
    <x v="0"/>
    <x v="1"/>
    <n v="3"/>
    <n v="1"/>
    <x v="0"/>
    <x v="1"/>
    <x v="3"/>
    <n v="2"/>
    <n v="8"/>
    <n v="16825"/>
    <n v="8412.5"/>
  </r>
  <r>
    <s v="SURENVIOS LIMITADA"/>
    <x v="0"/>
    <x v="1"/>
    <n v="3"/>
    <n v="2"/>
    <x v="0"/>
    <x v="1"/>
    <x v="3"/>
    <n v="1"/>
    <n v="4"/>
    <n v="14400"/>
    <n v="14400"/>
  </r>
  <r>
    <s v="SURENVIOS LIMITADA"/>
    <x v="0"/>
    <x v="1"/>
    <n v="3"/>
    <n v="2"/>
    <x v="0"/>
    <x v="1"/>
    <x v="4"/>
    <n v="2"/>
    <n v="10"/>
    <n v="32800"/>
    <n v="16400"/>
  </r>
  <r>
    <s v="SURENVIOS LIMITADA"/>
    <x v="0"/>
    <x v="1"/>
    <n v="3"/>
    <n v="1"/>
    <x v="0"/>
    <x v="2"/>
    <x v="0"/>
    <n v="20503"/>
    <n v="20503"/>
    <n v="118046989"/>
    <n v="5757.5471394430087"/>
  </r>
  <r>
    <s v="SURENVIOS LIMITADA"/>
    <x v="0"/>
    <x v="1"/>
    <n v="3"/>
    <n v="2"/>
    <x v="0"/>
    <x v="2"/>
    <x v="0"/>
    <n v="20851"/>
    <n v="20851"/>
    <n v="120766008"/>
    <n v="5791.8568893578249"/>
  </r>
  <r>
    <s v="SURENVIOS LIMITADA"/>
    <x v="0"/>
    <x v="1"/>
    <n v="3"/>
    <n v="3"/>
    <x v="0"/>
    <x v="2"/>
    <x v="0"/>
    <n v="20741"/>
    <n v="20741"/>
    <n v="118653586"/>
    <n v="5720.72638734873"/>
  </r>
  <r>
    <s v="SURENVIOS LIMITADA"/>
    <x v="0"/>
    <x v="1"/>
    <n v="3"/>
    <n v="1"/>
    <x v="0"/>
    <x v="2"/>
    <x v="1"/>
    <n v="150"/>
    <n v="300"/>
    <n v="1293200"/>
    <n v="8621.3333333333339"/>
  </r>
  <r>
    <s v="SURENVIOS LIMITADA"/>
    <x v="0"/>
    <x v="1"/>
    <n v="3"/>
    <n v="2"/>
    <x v="0"/>
    <x v="2"/>
    <x v="1"/>
    <n v="169"/>
    <n v="338"/>
    <n v="1468194"/>
    <n v="8687.538461538461"/>
  </r>
  <r>
    <s v="SURENVIOS LIMITADA"/>
    <x v="0"/>
    <x v="1"/>
    <n v="3"/>
    <n v="3"/>
    <x v="0"/>
    <x v="2"/>
    <x v="1"/>
    <n v="166"/>
    <n v="332"/>
    <n v="1494427"/>
    <n v="9002.5722891566256"/>
  </r>
  <r>
    <s v="SURENVIOS LIMITADA"/>
    <x v="0"/>
    <x v="1"/>
    <n v="3"/>
    <n v="1"/>
    <x v="0"/>
    <x v="2"/>
    <x v="2"/>
    <n v="59"/>
    <n v="177"/>
    <n v="690221"/>
    <n v="11698.661016949152"/>
  </r>
  <r>
    <s v="SURENVIOS LIMITADA"/>
    <x v="0"/>
    <x v="1"/>
    <n v="3"/>
    <n v="2"/>
    <x v="0"/>
    <x v="2"/>
    <x v="2"/>
    <n v="94"/>
    <n v="282"/>
    <n v="1034909"/>
    <n v="11009.670212765957"/>
  </r>
  <r>
    <s v="SURENVIOS LIMITADA"/>
    <x v="0"/>
    <x v="1"/>
    <n v="3"/>
    <n v="3"/>
    <x v="0"/>
    <x v="2"/>
    <x v="2"/>
    <n v="83"/>
    <n v="249"/>
    <n v="946504"/>
    <n v="11403.662650602409"/>
  </r>
  <r>
    <s v="SURENVIOS LIMITADA"/>
    <x v="0"/>
    <x v="1"/>
    <n v="3"/>
    <n v="1"/>
    <x v="0"/>
    <x v="2"/>
    <x v="3"/>
    <n v="53"/>
    <n v="212"/>
    <n v="650315"/>
    <n v="12270.094339622641"/>
  </r>
  <r>
    <s v="SURENVIOS LIMITADA"/>
    <x v="0"/>
    <x v="1"/>
    <n v="3"/>
    <n v="2"/>
    <x v="0"/>
    <x v="2"/>
    <x v="3"/>
    <n v="43"/>
    <n v="172"/>
    <n v="568300"/>
    <n v="13216.279069767443"/>
  </r>
  <r>
    <s v="SURENVIOS LIMITADA"/>
    <x v="0"/>
    <x v="1"/>
    <n v="3"/>
    <n v="3"/>
    <x v="0"/>
    <x v="2"/>
    <x v="3"/>
    <n v="38"/>
    <n v="152"/>
    <n v="485800"/>
    <n v="12784.21052631579"/>
  </r>
  <r>
    <s v="SURENVIOS LIMITADA"/>
    <x v="0"/>
    <x v="1"/>
    <n v="3"/>
    <n v="1"/>
    <x v="0"/>
    <x v="2"/>
    <x v="4"/>
    <n v="36"/>
    <n v="180"/>
    <n v="531600"/>
    <n v="14766.666666666666"/>
  </r>
  <r>
    <s v="SURENVIOS LIMITADA"/>
    <x v="0"/>
    <x v="1"/>
    <n v="3"/>
    <n v="2"/>
    <x v="0"/>
    <x v="2"/>
    <x v="4"/>
    <n v="31"/>
    <n v="155"/>
    <n v="458894"/>
    <n v="14803.032258064517"/>
  </r>
  <r>
    <s v="SURENVIOS LIMITADA"/>
    <x v="0"/>
    <x v="1"/>
    <n v="3"/>
    <n v="3"/>
    <x v="0"/>
    <x v="2"/>
    <x v="4"/>
    <n v="25"/>
    <n v="125"/>
    <n v="334830"/>
    <n v="13393.2"/>
  </r>
  <r>
    <s v="SURENVIOS LIMITADA"/>
    <x v="0"/>
    <x v="1"/>
    <n v="3"/>
    <n v="1"/>
    <x v="0"/>
    <x v="1"/>
    <x v="0"/>
    <n v="12721"/>
    <n v="12721"/>
    <n v="18196426"/>
    <n v="1430.4241804889552"/>
  </r>
  <r>
    <s v="SURENVIOS LIMITADA"/>
    <x v="0"/>
    <x v="2"/>
    <n v="4"/>
    <n v="1"/>
    <x v="1"/>
    <x v="1"/>
    <x v="0"/>
    <n v="12539"/>
    <n v="12539"/>
    <n v="21071780.010000002"/>
    <n v="1680.4992431613368"/>
  </r>
  <r>
    <s v="SURENVIOS LIMITADA"/>
    <x v="0"/>
    <x v="2"/>
    <n v="4"/>
    <n v="2"/>
    <x v="1"/>
    <x v="1"/>
    <x v="0"/>
    <n v="7301"/>
    <n v="7301"/>
    <n v="10553591.92"/>
    <n v="1445.4995096562116"/>
  </r>
  <r>
    <s v="SURENVIOS LIMITADA"/>
    <x v="0"/>
    <x v="2"/>
    <n v="4"/>
    <n v="3"/>
    <x v="1"/>
    <x v="1"/>
    <x v="0"/>
    <n v="9449"/>
    <n v="9449"/>
    <n v="15553048.08"/>
    <n v="1645.9993734786749"/>
  </r>
  <r>
    <s v="SURENVIOS LIMITADA"/>
    <x v="0"/>
    <x v="2"/>
    <n v="4"/>
    <n v="1"/>
    <x v="0"/>
    <x v="1"/>
    <x v="3"/>
    <n v="2"/>
    <n v="8"/>
    <n v="28800"/>
    <n v="14400"/>
  </r>
  <r>
    <s v="SURENVIOS LIMITADA"/>
    <x v="0"/>
    <x v="2"/>
    <n v="4"/>
    <n v="1"/>
    <x v="0"/>
    <x v="2"/>
    <x v="0"/>
    <n v="15960"/>
    <n v="15960"/>
    <n v="86886422.400000006"/>
    <n v="5444.011428571429"/>
  </r>
  <r>
    <s v="SURENVIOS LIMITADA"/>
    <x v="0"/>
    <x v="2"/>
    <n v="4"/>
    <n v="2"/>
    <x v="0"/>
    <x v="2"/>
    <x v="0"/>
    <n v="14359"/>
    <n v="14359"/>
    <n v="80693020"/>
    <n v="5619.6824291385192"/>
  </r>
  <r>
    <s v="SURENVIOS LIMITADA"/>
    <x v="0"/>
    <x v="2"/>
    <n v="4"/>
    <n v="3"/>
    <x v="0"/>
    <x v="2"/>
    <x v="0"/>
    <n v="12330"/>
    <n v="12330"/>
    <n v="70095644.620000005"/>
    <n v="5684.9671224655312"/>
  </r>
  <r>
    <s v="SURENVIOS LIMITADA"/>
    <x v="0"/>
    <x v="2"/>
    <n v="4"/>
    <n v="1"/>
    <x v="0"/>
    <x v="2"/>
    <x v="1"/>
    <n v="599"/>
    <n v="1198"/>
    <n v="5255891"/>
    <n v="8774.442404006677"/>
  </r>
  <r>
    <s v="SURENVIOS LIMITADA"/>
    <x v="0"/>
    <x v="2"/>
    <n v="4"/>
    <n v="2"/>
    <x v="0"/>
    <x v="2"/>
    <x v="1"/>
    <n v="604"/>
    <n v="1208"/>
    <n v="5447155"/>
    <n v="9018.4685430463578"/>
  </r>
  <r>
    <s v="SURENVIOS LIMITADA"/>
    <x v="0"/>
    <x v="2"/>
    <n v="4"/>
    <n v="3"/>
    <x v="0"/>
    <x v="2"/>
    <x v="1"/>
    <n v="607"/>
    <n v="1214"/>
    <n v="5422170"/>
    <n v="8932.734761120264"/>
  </r>
  <r>
    <s v="SURENVIOS LIMITADA"/>
    <x v="0"/>
    <x v="2"/>
    <n v="4"/>
    <n v="1"/>
    <x v="0"/>
    <x v="2"/>
    <x v="2"/>
    <n v="237"/>
    <n v="711"/>
    <n v="2522395"/>
    <n v="10643.01687763713"/>
  </r>
  <r>
    <s v="SURENVIOS LIMITADA"/>
    <x v="0"/>
    <x v="2"/>
    <n v="4"/>
    <n v="2"/>
    <x v="0"/>
    <x v="2"/>
    <x v="2"/>
    <n v="230"/>
    <n v="690"/>
    <n v="2537918"/>
    <n v="11034.426086956522"/>
  </r>
  <r>
    <s v="SURENVIOS LIMITADA"/>
    <x v="0"/>
    <x v="2"/>
    <n v="4"/>
    <n v="3"/>
    <x v="0"/>
    <x v="2"/>
    <x v="2"/>
    <n v="258"/>
    <n v="774"/>
    <n v="2710322"/>
    <n v="10505.124031007752"/>
  </r>
  <r>
    <s v="SURENVIOS LIMITADA"/>
    <x v="0"/>
    <x v="2"/>
    <n v="4"/>
    <n v="1"/>
    <x v="0"/>
    <x v="2"/>
    <x v="3"/>
    <n v="174"/>
    <n v="696"/>
    <n v="2310105"/>
    <n v="13276.465517241379"/>
  </r>
  <r>
    <s v="SURENVIOS LIMITADA"/>
    <x v="0"/>
    <x v="2"/>
    <n v="4"/>
    <n v="2"/>
    <x v="0"/>
    <x v="2"/>
    <x v="3"/>
    <n v="161"/>
    <n v="644"/>
    <n v="1970094"/>
    <n v="12236.608695652174"/>
  </r>
  <r>
    <s v="SURENVIOS LIMITADA"/>
    <x v="0"/>
    <x v="2"/>
    <n v="4"/>
    <n v="3"/>
    <x v="0"/>
    <x v="2"/>
    <x v="3"/>
    <n v="141"/>
    <n v="564"/>
    <n v="1765082"/>
    <n v="12518.312056737588"/>
  </r>
  <r>
    <s v="SURENVIOS LIMITADA"/>
    <x v="0"/>
    <x v="2"/>
    <n v="4"/>
    <n v="1"/>
    <x v="0"/>
    <x v="2"/>
    <x v="4"/>
    <n v="84"/>
    <n v="420"/>
    <n v="1182314"/>
    <n v="14075.166666666666"/>
  </r>
  <r>
    <s v="SURENVIOS LIMITADA"/>
    <x v="0"/>
    <x v="2"/>
    <n v="4"/>
    <n v="2"/>
    <x v="0"/>
    <x v="2"/>
    <x v="4"/>
    <n v="98"/>
    <n v="490"/>
    <n v="1337350"/>
    <n v="13646.428571428571"/>
  </r>
  <r>
    <s v="SURENVIOS LIMITADA"/>
    <x v="0"/>
    <x v="2"/>
    <n v="4"/>
    <n v="3"/>
    <x v="0"/>
    <x v="2"/>
    <x v="4"/>
    <n v="99"/>
    <n v="495"/>
    <n v="1441985"/>
    <n v="14565.505050505051"/>
  </r>
  <r>
    <s v="SURENVIOS LIMITADA"/>
    <x v="0"/>
    <x v="2"/>
    <n v="4"/>
    <n v="1"/>
    <x v="0"/>
    <x v="1"/>
    <x v="0"/>
    <n v="9677"/>
    <n v="9677"/>
    <n v="14387966"/>
    <n v="1486.8209155730081"/>
  </r>
  <r>
    <s v="SURENVIOS LIMITADA"/>
    <x v="0"/>
    <x v="2"/>
    <n v="4"/>
    <n v="2"/>
    <x v="0"/>
    <x v="1"/>
    <x v="0"/>
    <n v="6847"/>
    <n v="6847"/>
    <n v="13932638"/>
    <n v="2034.8529282897618"/>
  </r>
  <r>
    <s v="SURENVIOS LIMITADA"/>
    <x v="0"/>
    <x v="2"/>
    <n v="4"/>
    <n v="3"/>
    <x v="0"/>
    <x v="1"/>
    <x v="0"/>
    <n v="6246"/>
    <n v="6246"/>
    <n v="10863417.279999999"/>
    <n v="1739.2598911303232"/>
  </r>
  <r>
    <s v="SURENVIOS LIMITADA"/>
    <x v="0"/>
    <x v="2"/>
    <n v="4"/>
    <n v="1"/>
    <x v="0"/>
    <x v="1"/>
    <x v="1"/>
    <n v="2"/>
    <n v="4"/>
    <n v="18000"/>
    <n v="9000"/>
  </r>
  <r>
    <s v="SURENVIOS LIMITADA"/>
    <x v="0"/>
    <x v="2"/>
    <n v="4"/>
    <n v="3"/>
    <x v="0"/>
    <x v="1"/>
    <x v="1"/>
    <n v="2"/>
    <n v="4"/>
    <n v="9000"/>
    <n v="4500"/>
  </r>
  <r>
    <s v="SURENVIOS LIMITADA"/>
    <x v="0"/>
    <x v="2"/>
    <n v="4"/>
    <n v="1"/>
    <x v="0"/>
    <x v="1"/>
    <x v="2"/>
    <n v="1"/>
    <n v="3"/>
    <n v="12400"/>
    <n v="12400"/>
  </r>
  <r>
    <s v="SURENVIOS LIMITADA"/>
    <x v="0"/>
    <x v="2"/>
    <n v="4"/>
    <n v="1"/>
    <x v="1"/>
    <x v="2"/>
    <x v="0"/>
    <n v="3677"/>
    <n v="3677"/>
    <n v="12682124.699999999"/>
    <n v="3449.0412564590697"/>
  </r>
  <r>
    <s v="SURENVIOS LIMITADA"/>
    <x v="0"/>
    <x v="2"/>
    <n v="4"/>
    <n v="2"/>
    <x v="1"/>
    <x v="2"/>
    <x v="0"/>
    <n v="2845"/>
    <n v="2845"/>
    <n v="10051490"/>
    <n v="3533.0369068541299"/>
  </r>
  <r>
    <s v="SURENVIOS LIMITADA"/>
    <x v="0"/>
    <x v="2"/>
    <n v="4"/>
    <n v="3"/>
    <x v="1"/>
    <x v="2"/>
    <x v="0"/>
    <n v="2899"/>
    <n v="2899"/>
    <n v="9062922.2100000009"/>
    <n v="3126.2235977923424"/>
  </r>
  <r>
    <s v="TEMPO EXPRESS LTDA"/>
    <x v="0"/>
    <x v="0"/>
    <n v="2"/>
    <n v="2"/>
    <x v="1"/>
    <x v="2"/>
    <x v="0"/>
    <n v="12119"/>
    <n v="1454"/>
    <n v="18223153"/>
    <n v="1503.6845449294497"/>
  </r>
  <r>
    <s v="TEMPO EXPRESS LTDA"/>
    <x v="0"/>
    <x v="0"/>
    <n v="2"/>
    <n v="3"/>
    <x v="1"/>
    <x v="1"/>
    <x v="0"/>
    <n v="2030394"/>
    <n v="182746"/>
    <n v="1193378541"/>
    <n v="587.75712546431873"/>
  </r>
  <r>
    <s v="TEMPO EXPRESS LTDA"/>
    <x v="0"/>
    <x v="0"/>
    <n v="2"/>
    <n v="2"/>
    <x v="1"/>
    <x v="1"/>
    <x v="0"/>
    <n v="1553363"/>
    <n v="139867"/>
    <n v="935952675"/>
    <n v="602.53313295089424"/>
  </r>
  <r>
    <s v="TEMPO EXPRESS LTDA"/>
    <x v="0"/>
    <x v="0"/>
    <n v="2"/>
    <n v="1"/>
    <x v="1"/>
    <x v="2"/>
    <x v="0"/>
    <n v="10888"/>
    <n v="992"/>
    <n v="14081046"/>
    <n v="1293.2628581925055"/>
  </r>
  <r>
    <s v="TEMPO EXPRESS LTDA"/>
    <x v="0"/>
    <x v="0"/>
    <n v="2"/>
    <n v="1"/>
    <x v="1"/>
    <x v="1"/>
    <x v="0"/>
    <n v="1928775"/>
    <n v="213075"/>
    <n v="1108041278"/>
    <n v="574.47928244611217"/>
  </r>
  <r>
    <s v="TEMPO EXPRESS LTDA"/>
    <x v="0"/>
    <x v="0"/>
    <n v="2"/>
    <n v="3"/>
    <x v="1"/>
    <x v="2"/>
    <x v="0"/>
    <n v="16418"/>
    <n v="1497"/>
    <n v="25747091"/>
    <n v="1568.2233524180776"/>
  </r>
  <r>
    <s v="TEMPO EXPRESS LTDA"/>
    <x v="0"/>
    <x v="1"/>
    <n v="3"/>
    <n v="1"/>
    <x v="1"/>
    <x v="2"/>
    <x v="0"/>
    <n v="9060"/>
    <n v="890"/>
    <n v="12522838"/>
    <n v="1382.2116997792496"/>
  </r>
  <r>
    <s v="TEMPO EXPRESS LTDA"/>
    <x v="0"/>
    <x v="1"/>
    <n v="3"/>
    <n v="1"/>
    <x v="1"/>
    <x v="1"/>
    <x v="0"/>
    <n v="1599413"/>
    <n v="199016"/>
    <n v="907091024"/>
    <n v="567.13995947263152"/>
  </r>
  <r>
    <s v="TEMPO EXPRESS LTDA"/>
    <x v="0"/>
    <x v="1"/>
    <n v="3"/>
    <n v="2"/>
    <x v="1"/>
    <x v="1"/>
    <x v="0"/>
    <n v="1659712"/>
    <n v="147855"/>
    <n v="944354215"/>
    <n v="568.98679710696797"/>
  </r>
  <r>
    <s v="TEMPO EXPRESS LTDA"/>
    <x v="0"/>
    <x v="1"/>
    <n v="3"/>
    <n v="3"/>
    <x v="1"/>
    <x v="2"/>
    <x v="0"/>
    <n v="6986"/>
    <n v="1149"/>
    <n v="10042768"/>
    <n v="1437.5562553678785"/>
  </r>
  <r>
    <s v="TEMPO EXPRESS LTDA"/>
    <x v="0"/>
    <x v="1"/>
    <n v="3"/>
    <n v="3"/>
    <x v="1"/>
    <x v="1"/>
    <x v="0"/>
    <n v="1576428"/>
    <n v="152732"/>
    <n v="919660071"/>
    <n v="583.38222297497884"/>
  </r>
  <r>
    <s v="TEMPO EXPRESS LTDA"/>
    <x v="0"/>
    <x v="1"/>
    <n v="3"/>
    <n v="2"/>
    <x v="1"/>
    <x v="2"/>
    <x v="0"/>
    <n v="4041"/>
    <n v="580"/>
    <n v="5617872"/>
    <n v="1390.218262806236"/>
  </r>
  <r>
    <s v="TEMPO EXPRESS LTDA"/>
    <x v="0"/>
    <x v="2"/>
    <n v="4"/>
    <n v="3"/>
    <x v="1"/>
    <x v="1"/>
    <x v="0"/>
    <n v="1637165"/>
    <n v="139870"/>
    <n v="973419133"/>
    <n v="594.57607082975755"/>
  </r>
  <r>
    <s v="TEMPO EXPRESS LTDA"/>
    <x v="0"/>
    <x v="2"/>
    <n v="4"/>
    <n v="2"/>
    <x v="1"/>
    <x v="2"/>
    <x v="0"/>
    <n v="10021"/>
    <n v="690"/>
    <n v="9693204"/>
    <n v="967.28909290489969"/>
  </r>
  <r>
    <s v="TEMPO EXPRESS LTDA"/>
    <x v="0"/>
    <x v="2"/>
    <n v="4"/>
    <n v="1"/>
    <x v="1"/>
    <x v="1"/>
    <x v="0"/>
    <n v="1782140"/>
    <n v="279016"/>
    <n v="1064807517"/>
    <n v="597.488141784596"/>
  </r>
  <r>
    <s v="TEMPO EXPRESS LTDA"/>
    <x v="0"/>
    <x v="2"/>
    <n v="4"/>
    <n v="1"/>
    <x v="1"/>
    <x v="2"/>
    <x v="0"/>
    <n v="10753"/>
    <n v="750"/>
    <n v="9010117"/>
    <n v="837.91658141913888"/>
  </r>
  <r>
    <s v="TEMPO EXPRESS LTDA"/>
    <x v="0"/>
    <x v="2"/>
    <n v="4"/>
    <n v="2"/>
    <x v="1"/>
    <x v="1"/>
    <x v="0"/>
    <n v="1636426"/>
    <n v="147855"/>
    <n v="933369949"/>
    <n v="570.37100913820734"/>
  </r>
  <r>
    <s v="TEMPO EXPRESS LTDA"/>
    <x v="0"/>
    <x v="2"/>
    <n v="4"/>
    <n v="3"/>
    <x v="1"/>
    <x v="2"/>
    <x v="0"/>
    <n v="27357"/>
    <n v="1257"/>
    <n v="9229078"/>
    <n v="337.35709324852871"/>
  </r>
  <r>
    <s v="THOMAS GREG EXPRESS S.A."/>
    <x v="0"/>
    <x v="0"/>
    <n v="2"/>
    <n v="1"/>
    <x v="0"/>
    <x v="1"/>
    <x v="4"/>
    <n v="262"/>
    <n v="1310"/>
    <n v="3421095"/>
    <n v="13057.614503816794"/>
  </r>
  <r>
    <s v="THOMAS GREG EXPRESS S.A."/>
    <x v="0"/>
    <x v="0"/>
    <n v="2"/>
    <n v="1"/>
    <x v="0"/>
    <x v="2"/>
    <x v="0"/>
    <n v="654469"/>
    <n v="654469"/>
    <n v="1330378119.22"/>
    <n v="2032.759564196318"/>
  </r>
  <r>
    <s v="THOMAS GREG EXPRESS S.A."/>
    <x v="0"/>
    <x v="0"/>
    <n v="2"/>
    <n v="1"/>
    <x v="0"/>
    <x v="2"/>
    <x v="1"/>
    <n v="5703"/>
    <n v="11406"/>
    <n v="62610875.600000001"/>
    <n v="10978.585937226022"/>
  </r>
  <r>
    <s v="THOMAS GREG EXPRESS S.A."/>
    <x v="0"/>
    <x v="0"/>
    <n v="2"/>
    <n v="1"/>
    <x v="0"/>
    <x v="2"/>
    <x v="2"/>
    <n v="5525"/>
    <n v="16575"/>
    <n v="74670045.200000003"/>
    <n v="13514.940307692308"/>
  </r>
  <r>
    <s v="THOMAS GREG EXPRESS S.A."/>
    <x v="0"/>
    <x v="0"/>
    <n v="2"/>
    <n v="1"/>
    <x v="0"/>
    <x v="2"/>
    <x v="3"/>
    <n v="2210"/>
    <n v="8840"/>
    <n v="32592438.629999999"/>
    <n v="14747.709787330316"/>
  </r>
  <r>
    <s v="THOMAS GREG EXPRESS S.A."/>
    <x v="0"/>
    <x v="0"/>
    <n v="2"/>
    <n v="1"/>
    <x v="0"/>
    <x v="2"/>
    <x v="4"/>
    <n v="2403"/>
    <n v="12015"/>
    <n v="40456667.590000004"/>
    <n v="16835.899954223889"/>
  </r>
  <r>
    <s v="THOMAS GREG EXPRESS S.A."/>
    <x v="0"/>
    <x v="0"/>
    <n v="2"/>
    <n v="1"/>
    <x v="0"/>
    <x v="0"/>
    <x v="0"/>
    <n v="47"/>
    <n v="24"/>
    <n v="7958283"/>
    <n v="169325.17021276595"/>
  </r>
  <r>
    <s v="THOMAS GREG EXPRESS S.A."/>
    <x v="0"/>
    <x v="0"/>
    <n v="2"/>
    <n v="3"/>
    <x v="0"/>
    <x v="3"/>
    <x v="4"/>
    <n v="1"/>
    <n v="5"/>
    <n v="20291"/>
    <n v="20291"/>
  </r>
  <r>
    <s v="THOMAS GREG EXPRESS S.A."/>
    <x v="0"/>
    <x v="0"/>
    <n v="2"/>
    <n v="1"/>
    <x v="0"/>
    <x v="3"/>
    <x v="0"/>
    <n v="32"/>
    <n v="32"/>
    <n v="441922"/>
    <n v="13810.0625"/>
  </r>
  <r>
    <s v="THOMAS GREG EXPRESS S.A."/>
    <x v="0"/>
    <x v="0"/>
    <n v="2"/>
    <n v="1"/>
    <x v="0"/>
    <x v="3"/>
    <x v="1"/>
    <n v="3"/>
    <n v="6"/>
    <n v="43852"/>
    <n v="14617.333333333334"/>
  </r>
  <r>
    <s v="THOMAS GREG EXPRESS S.A."/>
    <x v="0"/>
    <x v="0"/>
    <n v="2"/>
    <n v="1"/>
    <x v="0"/>
    <x v="3"/>
    <x v="2"/>
    <n v="1"/>
    <n v="3"/>
    <n v="29887"/>
    <n v="29887"/>
  </r>
  <r>
    <s v="THOMAS GREG EXPRESS S.A."/>
    <x v="0"/>
    <x v="0"/>
    <n v="2"/>
    <n v="1"/>
    <x v="0"/>
    <x v="3"/>
    <x v="3"/>
    <n v="2"/>
    <n v="8"/>
    <n v="61891"/>
    <n v="30945.5"/>
  </r>
  <r>
    <s v="THOMAS GREG EXPRESS S.A."/>
    <x v="0"/>
    <x v="0"/>
    <n v="2"/>
    <n v="1"/>
    <x v="0"/>
    <x v="3"/>
    <x v="4"/>
    <n v="1"/>
    <n v="5"/>
    <n v="19316"/>
    <n v="19316"/>
  </r>
  <r>
    <s v="THOMAS GREG EXPRESS S.A."/>
    <x v="0"/>
    <x v="0"/>
    <n v="2"/>
    <n v="2"/>
    <x v="0"/>
    <x v="1"/>
    <x v="0"/>
    <n v="409341"/>
    <n v="409341"/>
    <n v="296794505.13"/>
    <n v="725.05442926557566"/>
  </r>
  <r>
    <s v="THOMAS GREG EXPRESS S.A."/>
    <x v="0"/>
    <x v="0"/>
    <n v="2"/>
    <n v="2"/>
    <x v="0"/>
    <x v="1"/>
    <x v="1"/>
    <n v="697"/>
    <n v="1394"/>
    <n v="4954036.0599999996"/>
    <n v="7107.6557532281204"/>
  </r>
  <r>
    <s v="THOMAS GREG EXPRESS S.A."/>
    <x v="0"/>
    <x v="0"/>
    <n v="2"/>
    <n v="2"/>
    <x v="0"/>
    <x v="1"/>
    <x v="2"/>
    <n v="601"/>
    <n v="1803"/>
    <n v="7236740.7000000002"/>
    <n v="12041.165890183029"/>
  </r>
  <r>
    <s v="THOMAS GREG EXPRESS S.A."/>
    <x v="0"/>
    <x v="0"/>
    <n v="2"/>
    <n v="2"/>
    <x v="0"/>
    <x v="1"/>
    <x v="3"/>
    <n v="231"/>
    <n v="924"/>
    <n v="3875059"/>
    <n v="16775.147186147187"/>
  </r>
  <r>
    <s v="THOMAS GREG EXPRESS S.A."/>
    <x v="0"/>
    <x v="0"/>
    <n v="2"/>
    <n v="2"/>
    <x v="0"/>
    <x v="1"/>
    <x v="4"/>
    <n v="505"/>
    <n v="2525"/>
    <n v="4633920"/>
    <n v="9176.0792079207913"/>
  </r>
  <r>
    <s v="THOMAS GREG EXPRESS S.A."/>
    <x v="0"/>
    <x v="0"/>
    <n v="2"/>
    <n v="2"/>
    <x v="0"/>
    <x v="2"/>
    <x v="0"/>
    <n v="465093"/>
    <n v="465093"/>
    <n v="1127186260.71"/>
    <n v="2423.5717602931027"/>
  </r>
  <r>
    <s v="THOMAS GREG EXPRESS S.A."/>
    <x v="0"/>
    <x v="0"/>
    <n v="2"/>
    <n v="2"/>
    <x v="0"/>
    <x v="2"/>
    <x v="1"/>
    <n v="5260"/>
    <n v="10520"/>
    <n v="61394841.420000002"/>
    <n v="11672.023083650191"/>
  </r>
  <r>
    <s v="THOMAS GREG EXPRESS S.A."/>
    <x v="0"/>
    <x v="0"/>
    <n v="2"/>
    <n v="2"/>
    <x v="0"/>
    <x v="2"/>
    <x v="2"/>
    <n v="4438"/>
    <n v="13314"/>
    <n v="71824841.069999993"/>
    <n v="16184.056122127082"/>
  </r>
  <r>
    <s v="THOMAS GREG EXPRESS S.A."/>
    <x v="0"/>
    <x v="0"/>
    <n v="2"/>
    <n v="2"/>
    <x v="0"/>
    <x v="2"/>
    <x v="3"/>
    <n v="2322"/>
    <n v="9288"/>
    <n v="35793051.600000001"/>
    <n v="15414.750904392766"/>
  </r>
  <r>
    <s v="THOMAS GREG EXPRESS S.A."/>
    <x v="0"/>
    <x v="0"/>
    <n v="2"/>
    <n v="2"/>
    <x v="0"/>
    <x v="2"/>
    <x v="4"/>
    <n v="2836"/>
    <n v="14180"/>
    <n v="50020624.079999998"/>
    <n v="17637.737686882934"/>
  </r>
  <r>
    <s v="THOMAS GREG EXPRESS S.A."/>
    <x v="0"/>
    <x v="0"/>
    <n v="2"/>
    <n v="2"/>
    <x v="0"/>
    <x v="0"/>
    <x v="0"/>
    <n v="42"/>
    <n v="22"/>
    <n v="5613135"/>
    <n v="133646.07142857142"/>
  </r>
  <r>
    <s v="THOMAS GREG EXPRESS S.A."/>
    <x v="0"/>
    <x v="0"/>
    <n v="2"/>
    <n v="2"/>
    <x v="0"/>
    <x v="0"/>
    <x v="1"/>
    <n v="1"/>
    <n v="2"/>
    <n v="280056"/>
    <n v="280056"/>
  </r>
  <r>
    <s v="THOMAS GREG EXPRESS S.A."/>
    <x v="0"/>
    <x v="0"/>
    <n v="2"/>
    <n v="2"/>
    <x v="0"/>
    <x v="3"/>
    <x v="0"/>
    <n v="43"/>
    <n v="43"/>
    <n v="551600"/>
    <n v="12827.906976744185"/>
  </r>
  <r>
    <s v="THOMAS GREG EXPRESS S.A."/>
    <x v="0"/>
    <x v="0"/>
    <n v="2"/>
    <n v="2"/>
    <x v="0"/>
    <x v="3"/>
    <x v="1"/>
    <n v="4"/>
    <n v="8"/>
    <n v="51388"/>
    <n v="12847"/>
  </r>
  <r>
    <s v="THOMAS GREG EXPRESS S.A."/>
    <x v="0"/>
    <x v="0"/>
    <n v="2"/>
    <n v="2"/>
    <x v="0"/>
    <x v="3"/>
    <x v="2"/>
    <n v="3"/>
    <n v="9"/>
    <n v="69936"/>
    <n v="23312"/>
  </r>
  <r>
    <s v="THOMAS GREG EXPRESS S.A."/>
    <x v="0"/>
    <x v="0"/>
    <n v="2"/>
    <n v="2"/>
    <x v="0"/>
    <x v="3"/>
    <x v="3"/>
    <n v="3"/>
    <n v="12"/>
    <n v="80554"/>
    <n v="26851.333333333332"/>
  </r>
  <r>
    <s v="THOMAS GREG EXPRESS S.A."/>
    <x v="0"/>
    <x v="0"/>
    <n v="2"/>
    <n v="2"/>
    <x v="0"/>
    <x v="3"/>
    <x v="4"/>
    <n v="1"/>
    <n v="5"/>
    <n v="29300"/>
    <n v="29300"/>
  </r>
  <r>
    <s v="THOMAS GREG EXPRESS S.A."/>
    <x v="0"/>
    <x v="0"/>
    <n v="2"/>
    <n v="3"/>
    <x v="0"/>
    <x v="1"/>
    <x v="0"/>
    <n v="64684"/>
    <n v="64684"/>
    <n v="97038047.060000002"/>
    <n v="1500.1862448209758"/>
  </r>
  <r>
    <s v="THOMAS GREG EXPRESS S.A."/>
    <x v="0"/>
    <x v="0"/>
    <n v="2"/>
    <n v="3"/>
    <x v="0"/>
    <x v="1"/>
    <x v="1"/>
    <n v="1097"/>
    <n v="2194"/>
    <n v="7657915.9900000002"/>
    <n v="6980.7803008204191"/>
  </r>
  <r>
    <s v="THOMAS GREG EXPRESS S.A."/>
    <x v="0"/>
    <x v="0"/>
    <n v="2"/>
    <n v="3"/>
    <x v="0"/>
    <x v="1"/>
    <x v="2"/>
    <n v="361"/>
    <n v="1083"/>
    <n v="5699643.5300000003"/>
    <n v="15788.486232686981"/>
  </r>
  <r>
    <s v="THOMAS GREG EXPRESS S.A."/>
    <x v="0"/>
    <x v="0"/>
    <n v="2"/>
    <n v="3"/>
    <x v="0"/>
    <x v="1"/>
    <x v="3"/>
    <n v="270"/>
    <n v="1080"/>
    <n v="4635061"/>
    <n v="17166.892592592594"/>
  </r>
  <r>
    <s v="THOMAS GREG EXPRESS S.A."/>
    <x v="0"/>
    <x v="0"/>
    <n v="2"/>
    <n v="3"/>
    <x v="0"/>
    <x v="1"/>
    <x v="4"/>
    <n v="184"/>
    <n v="920"/>
    <n v="2911089"/>
    <n v="15821.135869565218"/>
  </r>
  <r>
    <s v="THOMAS GREG EXPRESS S.A."/>
    <x v="0"/>
    <x v="0"/>
    <n v="2"/>
    <n v="3"/>
    <x v="0"/>
    <x v="2"/>
    <x v="0"/>
    <n v="190966"/>
    <n v="190966"/>
    <n v="743971348.87"/>
    <n v="3895.8314509912761"/>
  </r>
  <r>
    <s v="THOMAS GREG EXPRESS S.A."/>
    <x v="0"/>
    <x v="0"/>
    <n v="2"/>
    <n v="3"/>
    <x v="0"/>
    <x v="2"/>
    <x v="1"/>
    <n v="5824"/>
    <n v="11648"/>
    <n v="7657915.9900000002"/>
    <n v="1314.8894213598901"/>
  </r>
  <r>
    <s v="THOMAS GREG EXPRESS S.A."/>
    <x v="0"/>
    <x v="0"/>
    <n v="2"/>
    <n v="3"/>
    <x v="0"/>
    <x v="2"/>
    <x v="2"/>
    <n v="3546"/>
    <n v="10638"/>
    <n v="69251486.980000004"/>
    <n v="19529.466153412297"/>
  </r>
  <r>
    <s v="THOMAS GREG EXPRESS S.A."/>
    <x v="0"/>
    <x v="0"/>
    <n v="2"/>
    <n v="3"/>
    <x v="0"/>
    <x v="2"/>
    <x v="3"/>
    <n v="2225"/>
    <n v="8900"/>
    <n v="5699643.5300000003"/>
    <n v="2561.637541573034"/>
  </r>
  <r>
    <s v="THOMAS GREG EXPRESS S.A."/>
    <x v="0"/>
    <x v="0"/>
    <n v="2"/>
    <n v="3"/>
    <x v="0"/>
    <x v="2"/>
    <x v="4"/>
    <n v="2022"/>
    <n v="10110"/>
    <n v="54926052.43"/>
    <n v="27164.219797230464"/>
  </r>
  <r>
    <s v="THOMAS GREG EXPRESS S.A."/>
    <x v="0"/>
    <x v="0"/>
    <n v="2"/>
    <n v="3"/>
    <x v="0"/>
    <x v="0"/>
    <x v="0"/>
    <n v="68"/>
    <n v="35"/>
    <n v="10336927"/>
    <n v="152013.63235294117"/>
  </r>
  <r>
    <s v="THOMAS GREG EXPRESS S.A."/>
    <x v="0"/>
    <x v="0"/>
    <n v="2"/>
    <n v="3"/>
    <x v="0"/>
    <x v="0"/>
    <x v="1"/>
    <n v="1"/>
    <n v="2"/>
    <n v="210879"/>
    <n v="210879"/>
  </r>
  <r>
    <s v="THOMAS GREG EXPRESS S.A."/>
    <x v="0"/>
    <x v="0"/>
    <n v="2"/>
    <n v="3"/>
    <x v="0"/>
    <x v="0"/>
    <x v="2"/>
    <n v="2"/>
    <n v="6"/>
    <n v="954142"/>
    <n v="477071"/>
  </r>
  <r>
    <s v="THOMAS GREG EXPRESS S.A."/>
    <x v="0"/>
    <x v="0"/>
    <n v="2"/>
    <n v="3"/>
    <x v="0"/>
    <x v="3"/>
    <x v="0"/>
    <n v="15"/>
    <n v="15"/>
    <n v="224532"/>
    <n v="14968.8"/>
  </r>
  <r>
    <s v="THOMAS GREG EXPRESS S.A."/>
    <x v="0"/>
    <x v="0"/>
    <n v="2"/>
    <n v="3"/>
    <x v="0"/>
    <x v="3"/>
    <x v="1"/>
    <n v="3"/>
    <n v="6"/>
    <n v="47808"/>
    <n v="15936"/>
  </r>
  <r>
    <s v="THOMAS GREG EXPRESS S.A."/>
    <x v="0"/>
    <x v="0"/>
    <n v="2"/>
    <n v="3"/>
    <x v="0"/>
    <x v="3"/>
    <x v="2"/>
    <n v="6"/>
    <n v="18"/>
    <n v="160416"/>
    <n v="26736"/>
  </r>
  <r>
    <s v="THOMAS GREG EXPRESS S.A."/>
    <x v="0"/>
    <x v="0"/>
    <n v="2"/>
    <n v="3"/>
    <x v="0"/>
    <x v="3"/>
    <x v="3"/>
    <n v="1"/>
    <n v="4"/>
    <n v="33909"/>
    <n v="33909"/>
  </r>
  <r>
    <s v="THOMAS GREG EXPRESS S.A."/>
    <x v="0"/>
    <x v="0"/>
    <n v="2"/>
    <n v="3"/>
    <x v="1"/>
    <x v="1"/>
    <x v="0"/>
    <n v="16514"/>
    <n v="16514"/>
    <n v="199473075"/>
    <n v="12079.028400145331"/>
  </r>
  <r>
    <s v="THOMAS GREG EXPRESS S.A."/>
    <x v="0"/>
    <x v="0"/>
    <n v="2"/>
    <n v="1"/>
    <x v="1"/>
    <x v="1"/>
    <x v="0"/>
    <n v="11875"/>
    <n v="11875"/>
    <n v="160938874"/>
    <n v="13552.747284210527"/>
  </r>
  <r>
    <s v="THOMAS GREG EXPRESS S.A."/>
    <x v="0"/>
    <x v="0"/>
    <n v="2"/>
    <n v="1"/>
    <x v="1"/>
    <x v="2"/>
    <x v="0"/>
    <n v="36224"/>
    <n v="36224"/>
    <n v="446539175"/>
    <n v="12327.163620803887"/>
  </r>
  <r>
    <s v="THOMAS GREG EXPRESS S.A."/>
    <x v="0"/>
    <x v="0"/>
    <n v="2"/>
    <n v="2"/>
    <x v="1"/>
    <x v="1"/>
    <x v="0"/>
    <n v="14137"/>
    <n v="14137"/>
    <n v="190958232"/>
    <n v="13507.691306500672"/>
  </r>
  <r>
    <s v="THOMAS GREG EXPRESS S.A."/>
    <x v="0"/>
    <x v="0"/>
    <n v="2"/>
    <n v="2"/>
    <x v="1"/>
    <x v="2"/>
    <x v="0"/>
    <n v="44962"/>
    <n v="44962"/>
    <n v="538663624"/>
    <n v="11980.419554290289"/>
  </r>
  <r>
    <s v="THOMAS GREG EXPRESS S.A."/>
    <x v="0"/>
    <x v="0"/>
    <n v="2"/>
    <n v="3"/>
    <x v="1"/>
    <x v="2"/>
    <x v="0"/>
    <n v="32551"/>
    <n v="32551"/>
    <n v="405957212"/>
    <n v="12471.420601517619"/>
  </r>
  <r>
    <s v="THOMAS GREG EXPRESS S.A."/>
    <x v="0"/>
    <x v="0"/>
    <n v="2"/>
    <n v="1"/>
    <x v="0"/>
    <x v="1"/>
    <x v="0"/>
    <n v="60184"/>
    <n v="60184"/>
    <n v="89176935.390000001"/>
    <n v="1481.7382591718729"/>
  </r>
  <r>
    <s v="THOMAS GREG EXPRESS S.A."/>
    <x v="0"/>
    <x v="0"/>
    <n v="2"/>
    <n v="1"/>
    <x v="0"/>
    <x v="1"/>
    <x v="1"/>
    <n v="803"/>
    <n v="1606"/>
    <n v="6945627"/>
    <n v="8649.5977584059783"/>
  </r>
  <r>
    <s v="THOMAS GREG EXPRESS S.A."/>
    <x v="0"/>
    <x v="0"/>
    <n v="2"/>
    <n v="1"/>
    <x v="0"/>
    <x v="1"/>
    <x v="2"/>
    <n v="977"/>
    <n v="2931"/>
    <n v="8185694"/>
    <n v="8378.3971340839307"/>
  </r>
  <r>
    <s v="THOMAS GREG EXPRESS S.A."/>
    <x v="0"/>
    <x v="0"/>
    <n v="2"/>
    <n v="1"/>
    <x v="0"/>
    <x v="1"/>
    <x v="3"/>
    <n v="233"/>
    <n v="932"/>
    <n v="3679406.77"/>
    <n v="15791.445364806867"/>
  </r>
  <r>
    <s v="THOMAS GREG EXPRESS S.A."/>
    <x v="0"/>
    <x v="1"/>
    <n v="3"/>
    <n v="2"/>
    <x v="1"/>
    <x v="1"/>
    <x v="0"/>
    <n v="19286"/>
    <n v="19286"/>
    <n v="236863882"/>
    <n v="12281.648968163434"/>
  </r>
  <r>
    <s v="THOMAS GREG EXPRESS S.A."/>
    <x v="0"/>
    <x v="1"/>
    <n v="3"/>
    <n v="3"/>
    <x v="1"/>
    <x v="2"/>
    <x v="0"/>
    <n v="33838"/>
    <n v="33838"/>
    <n v="440216684"/>
    <n v="13009.536142798037"/>
  </r>
  <r>
    <s v="THOMAS GREG EXPRESS S.A."/>
    <x v="0"/>
    <x v="1"/>
    <n v="3"/>
    <n v="2"/>
    <x v="1"/>
    <x v="2"/>
    <x v="0"/>
    <n v="32295"/>
    <n v="32295"/>
    <n v="417201032"/>
    <n v="12918.440377767456"/>
  </r>
  <r>
    <s v="THOMAS GREG EXPRESS S.A."/>
    <x v="0"/>
    <x v="1"/>
    <n v="3"/>
    <n v="3"/>
    <x v="1"/>
    <x v="1"/>
    <x v="0"/>
    <n v="19299"/>
    <n v="19299"/>
    <n v="235245587"/>
    <n v="12189.522099590653"/>
  </r>
  <r>
    <s v="THOMAS GREG EXPRESS S.A."/>
    <x v="0"/>
    <x v="1"/>
    <n v="3"/>
    <n v="1"/>
    <x v="1"/>
    <x v="1"/>
    <x v="0"/>
    <n v="11227"/>
    <n v="11227"/>
    <n v="140021646"/>
    <n v="12471.866571657611"/>
  </r>
  <r>
    <s v="THOMAS GREG EXPRESS S.A."/>
    <x v="0"/>
    <x v="1"/>
    <n v="3"/>
    <n v="1"/>
    <x v="1"/>
    <x v="2"/>
    <x v="0"/>
    <n v="38216"/>
    <n v="38216"/>
    <n v="453661508"/>
    <n v="11870.983567092317"/>
  </r>
  <r>
    <s v="THOMAS GREG EXPRESS S.A."/>
    <x v="0"/>
    <x v="1"/>
    <n v="3"/>
    <n v="3"/>
    <x v="0"/>
    <x v="0"/>
    <x v="0"/>
    <n v="25"/>
    <n v="13"/>
    <n v="5017912"/>
    <n v="200716.48"/>
  </r>
  <r>
    <s v="THOMAS GREG EXPRESS S.A."/>
    <x v="0"/>
    <x v="1"/>
    <n v="3"/>
    <n v="3"/>
    <x v="0"/>
    <x v="0"/>
    <x v="1"/>
    <n v="1"/>
    <n v="2"/>
    <n v="233963"/>
    <n v="233963"/>
  </r>
  <r>
    <s v="THOMAS GREG EXPRESS S.A."/>
    <x v="0"/>
    <x v="1"/>
    <n v="3"/>
    <n v="1"/>
    <x v="0"/>
    <x v="1"/>
    <x v="0"/>
    <n v="68421"/>
    <n v="68421"/>
    <n v="114368893"/>
    <n v="1671.5466450358808"/>
  </r>
  <r>
    <s v="THOMAS GREG EXPRESS S.A."/>
    <x v="0"/>
    <x v="1"/>
    <n v="3"/>
    <n v="1"/>
    <x v="0"/>
    <x v="1"/>
    <x v="1"/>
    <n v="509"/>
    <n v="1018"/>
    <n v="4333344"/>
    <n v="8513.4459724950884"/>
  </r>
  <r>
    <s v="THOMAS GREG EXPRESS S.A."/>
    <x v="0"/>
    <x v="1"/>
    <n v="3"/>
    <n v="1"/>
    <x v="0"/>
    <x v="1"/>
    <x v="2"/>
    <n v="509"/>
    <n v="1527"/>
    <n v="5731244"/>
    <n v="11259.811394891945"/>
  </r>
  <r>
    <s v="THOMAS GREG EXPRESS S.A."/>
    <x v="0"/>
    <x v="1"/>
    <n v="3"/>
    <n v="1"/>
    <x v="0"/>
    <x v="1"/>
    <x v="3"/>
    <n v="293"/>
    <n v="1172"/>
    <n v="4814727"/>
    <n v="16432.515358361776"/>
  </r>
  <r>
    <s v="THOMAS GREG EXPRESS S.A."/>
    <x v="0"/>
    <x v="1"/>
    <n v="3"/>
    <n v="1"/>
    <x v="0"/>
    <x v="1"/>
    <x v="4"/>
    <n v="194"/>
    <n v="970"/>
    <n v="2938196"/>
    <n v="15145.340206185567"/>
  </r>
  <r>
    <s v="THOMAS GREG EXPRESS S.A."/>
    <x v="0"/>
    <x v="1"/>
    <n v="3"/>
    <n v="1"/>
    <x v="0"/>
    <x v="2"/>
    <x v="0"/>
    <n v="166639"/>
    <n v="166639"/>
    <n v="678184562.44000006"/>
    <n v="4069.7829586111297"/>
  </r>
  <r>
    <s v="THOMAS GREG EXPRESS S.A."/>
    <x v="0"/>
    <x v="1"/>
    <n v="3"/>
    <n v="1"/>
    <x v="0"/>
    <x v="2"/>
    <x v="1"/>
    <n v="4721"/>
    <n v="9442"/>
    <n v="51383450.670000002"/>
    <n v="10884.018358398645"/>
  </r>
  <r>
    <s v="THOMAS GREG EXPRESS S.A."/>
    <x v="0"/>
    <x v="1"/>
    <n v="3"/>
    <n v="1"/>
    <x v="0"/>
    <x v="2"/>
    <x v="2"/>
    <n v="3781"/>
    <n v="11343"/>
    <n v="47801646.369999997"/>
    <n v="12642.593591642422"/>
  </r>
  <r>
    <s v="THOMAS GREG EXPRESS S.A."/>
    <x v="0"/>
    <x v="1"/>
    <n v="3"/>
    <n v="1"/>
    <x v="0"/>
    <x v="2"/>
    <x v="3"/>
    <n v="2336"/>
    <n v="9344"/>
    <n v="33280664.199999999"/>
    <n v="14246.859674657533"/>
  </r>
  <r>
    <s v="THOMAS GREG EXPRESS S.A."/>
    <x v="0"/>
    <x v="1"/>
    <n v="3"/>
    <n v="1"/>
    <x v="0"/>
    <x v="2"/>
    <x v="4"/>
    <n v="2474"/>
    <n v="12370"/>
    <n v="38320430.829999998"/>
    <n v="15489.260642683912"/>
  </r>
  <r>
    <s v="THOMAS GREG EXPRESS S.A."/>
    <x v="0"/>
    <x v="1"/>
    <n v="3"/>
    <n v="1"/>
    <x v="0"/>
    <x v="0"/>
    <x v="0"/>
    <n v="16"/>
    <n v="9"/>
    <n v="3217651"/>
    <n v="201103.1875"/>
  </r>
  <r>
    <s v="THOMAS GREG EXPRESS S.A."/>
    <x v="0"/>
    <x v="1"/>
    <n v="3"/>
    <n v="2"/>
    <x v="0"/>
    <x v="1"/>
    <x v="0"/>
    <n v="65051"/>
    <n v="65051"/>
    <n v="98634305.709999993"/>
    <n v="1516.2611752317412"/>
  </r>
  <r>
    <s v="THOMAS GREG EXPRESS S.A."/>
    <x v="0"/>
    <x v="1"/>
    <n v="3"/>
    <n v="2"/>
    <x v="0"/>
    <x v="1"/>
    <x v="1"/>
    <n v="670"/>
    <n v="1340"/>
    <n v="4870203.5999999996"/>
    <n v="7268.960597014925"/>
  </r>
  <r>
    <s v="THOMAS GREG EXPRESS S.A."/>
    <x v="0"/>
    <x v="1"/>
    <n v="3"/>
    <n v="2"/>
    <x v="0"/>
    <x v="1"/>
    <x v="2"/>
    <n v="577"/>
    <n v="1731"/>
    <n v="6706649.7999999998"/>
    <n v="11623.309878682841"/>
  </r>
  <r>
    <s v="THOMAS GREG EXPRESS S.A."/>
    <x v="0"/>
    <x v="1"/>
    <n v="3"/>
    <n v="2"/>
    <x v="0"/>
    <x v="1"/>
    <x v="3"/>
    <n v="441"/>
    <n v="1764"/>
    <n v="5079451.2"/>
    <n v="11518.029931972789"/>
  </r>
  <r>
    <s v="THOMAS GREG EXPRESS S.A."/>
    <x v="0"/>
    <x v="1"/>
    <n v="3"/>
    <n v="2"/>
    <x v="0"/>
    <x v="1"/>
    <x v="4"/>
    <n v="303"/>
    <n v="1515"/>
    <n v="2952321.6"/>
    <n v="9743.6356435643575"/>
  </r>
  <r>
    <s v="THOMAS GREG EXPRESS S.A."/>
    <x v="0"/>
    <x v="1"/>
    <n v="3"/>
    <n v="2"/>
    <x v="0"/>
    <x v="2"/>
    <x v="0"/>
    <n v="180790"/>
    <n v="180790"/>
    <n v="709552893.55999994"/>
    <n v="3924.735292659992"/>
  </r>
  <r>
    <s v="THOMAS GREG EXPRESS S.A."/>
    <x v="0"/>
    <x v="1"/>
    <n v="3"/>
    <n v="2"/>
    <x v="0"/>
    <x v="2"/>
    <x v="1"/>
    <n v="6168"/>
    <n v="12336"/>
    <n v="71497561.319999993"/>
    <n v="11591.692821011671"/>
  </r>
  <r>
    <s v="THOMAS GREG EXPRESS S.A."/>
    <x v="0"/>
    <x v="1"/>
    <n v="3"/>
    <n v="2"/>
    <x v="0"/>
    <x v="2"/>
    <x v="2"/>
    <n v="3484"/>
    <n v="10452"/>
    <n v="47137873.369999997"/>
    <n v="13529.81440011481"/>
  </r>
  <r>
    <s v="THOMAS GREG EXPRESS S.A."/>
    <x v="0"/>
    <x v="1"/>
    <n v="3"/>
    <n v="2"/>
    <x v="0"/>
    <x v="2"/>
    <x v="3"/>
    <n v="2215"/>
    <n v="8860"/>
    <n v="34025449.140000001"/>
    <n v="15361.376586907449"/>
  </r>
  <r>
    <s v="THOMAS GREG EXPRESS S.A."/>
    <x v="0"/>
    <x v="1"/>
    <n v="3"/>
    <n v="2"/>
    <x v="0"/>
    <x v="2"/>
    <x v="4"/>
    <n v="2364"/>
    <n v="11820"/>
    <n v="39889759.539999999"/>
    <n v="16873.840752961081"/>
  </r>
  <r>
    <s v="THOMAS GREG EXPRESS S.A."/>
    <x v="0"/>
    <x v="1"/>
    <n v="3"/>
    <n v="2"/>
    <x v="0"/>
    <x v="0"/>
    <x v="0"/>
    <n v="26"/>
    <n v="13"/>
    <n v="4252547"/>
    <n v="163559.5"/>
  </r>
  <r>
    <s v="THOMAS GREG EXPRESS S.A."/>
    <x v="0"/>
    <x v="1"/>
    <n v="3"/>
    <n v="3"/>
    <x v="0"/>
    <x v="1"/>
    <x v="0"/>
    <n v="82513"/>
    <n v="82513"/>
    <n v="140180501.28"/>
    <n v="1698.8898874116805"/>
  </r>
  <r>
    <s v="THOMAS GREG EXPRESS S.A."/>
    <x v="0"/>
    <x v="1"/>
    <n v="3"/>
    <n v="3"/>
    <x v="0"/>
    <x v="1"/>
    <x v="1"/>
    <n v="1273"/>
    <n v="2546"/>
    <n v="16778865"/>
    <n v="13180.569520816967"/>
  </r>
  <r>
    <s v="THOMAS GREG EXPRESS S.A."/>
    <x v="0"/>
    <x v="1"/>
    <n v="3"/>
    <n v="3"/>
    <x v="0"/>
    <x v="1"/>
    <x v="2"/>
    <n v="786"/>
    <n v="2358"/>
    <n v="13075680"/>
    <n v="16635.725190839694"/>
  </r>
  <r>
    <s v="THOMAS GREG EXPRESS S.A."/>
    <x v="0"/>
    <x v="1"/>
    <n v="3"/>
    <n v="3"/>
    <x v="0"/>
    <x v="1"/>
    <x v="3"/>
    <n v="598"/>
    <n v="2392"/>
    <n v="10451261"/>
    <n v="17477.025083612039"/>
  </r>
  <r>
    <s v="THOMAS GREG EXPRESS S.A."/>
    <x v="0"/>
    <x v="1"/>
    <n v="3"/>
    <n v="3"/>
    <x v="0"/>
    <x v="1"/>
    <x v="4"/>
    <n v="469"/>
    <n v="2345"/>
    <n v="7245412"/>
    <n v="15448.639658848613"/>
  </r>
  <r>
    <s v="THOMAS GREG EXPRESS S.A."/>
    <x v="0"/>
    <x v="1"/>
    <n v="3"/>
    <n v="3"/>
    <x v="0"/>
    <x v="2"/>
    <x v="0"/>
    <n v="203534"/>
    <n v="203534"/>
    <n v="723655453.75"/>
    <n v="3555.4524244106638"/>
  </r>
  <r>
    <s v="THOMAS GREG EXPRESS S.A."/>
    <x v="0"/>
    <x v="1"/>
    <n v="3"/>
    <n v="3"/>
    <x v="0"/>
    <x v="2"/>
    <x v="1"/>
    <n v="8566"/>
    <n v="17132"/>
    <n v="91705611.75"/>
    <n v="10705.768357459725"/>
  </r>
  <r>
    <s v="THOMAS GREG EXPRESS S.A."/>
    <x v="0"/>
    <x v="1"/>
    <n v="3"/>
    <n v="3"/>
    <x v="0"/>
    <x v="2"/>
    <x v="2"/>
    <n v="3448"/>
    <n v="10344"/>
    <n v="43491062.740000002"/>
    <n v="12613.417267981438"/>
  </r>
  <r>
    <s v="THOMAS GREG EXPRESS S.A."/>
    <x v="0"/>
    <x v="1"/>
    <n v="3"/>
    <n v="3"/>
    <x v="0"/>
    <x v="2"/>
    <x v="3"/>
    <n v="1932"/>
    <n v="7728"/>
    <n v="28141819.48"/>
    <n v="14566.159151138716"/>
  </r>
  <r>
    <s v="THOMAS GREG EXPRESS S.A."/>
    <x v="0"/>
    <x v="1"/>
    <n v="3"/>
    <n v="3"/>
    <x v="0"/>
    <x v="2"/>
    <x v="4"/>
    <n v="2194"/>
    <n v="10970"/>
    <n v="34265334.469999999"/>
    <n v="15617.745884229716"/>
  </r>
  <r>
    <s v="THOMAS GREG EXPRESS S.A."/>
    <x v="0"/>
    <x v="2"/>
    <n v="4"/>
    <n v="1"/>
    <x v="0"/>
    <x v="0"/>
    <x v="0"/>
    <n v="18"/>
    <n v="18"/>
    <n v="3094983"/>
    <n v="171943.5"/>
  </r>
  <r>
    <s v="THOMAS GREG EXPRESS S.A."/>
    <x v="0"/>
    <x v="2"/>
    <n v="4"/>
    <n v="1"/>
    <x v="0"/>
    <x v="0"/>
    <x v="1"/>
    <n v="1"/>
    <n v="2"/>
    <n v="214750"/>
    <n v="214750"/>
  </r>
  <r>
    <s v="THOMAS GREG EXPRESS S.A."/>
    <x v="0"/>
    <x v="2"/>
    <n v="4"/>
    <n v="2"/>
    <x v="0"/>
    <x v="1"/>
    <x v="0"/>
    <n v="23073"/>
    <n v="23073"/>
    <n v="60595540"/>
    <n v="2626.2531963767174"/>
  </r>
  <r>
    <s v="THOMAS GREG EXPRESS S.A."/>
    <x v="0"/>
    <x v="2"/>
    <n v="4"/>
    <n v="2"/>
    <x v="0"/>
    <x v="1"/>
    <x v="1"/>
    <n v="773"/>
    <n v="1546"/>
    <n v="4332731"/>
    <n v="5605.0853816300132"/>
  </r>
  <r>
    <s v="THOMAS GREG EXPRESS S.A."/>
    <x v="0"/>
    <x v="2"/>
    <n v="4"/>
    <n v="2"/>
    <x v="0"/>
    <x v="1"/>
    <x v="2"/>
    <n v="372"/>
    <n v="1116"/>
    <n v="3289384"/>
    <n v="8842.4301075268813"/>
  </r>
  <r>
    <s v="THOMAS GREG EXPRESS S.A."/>
    <x v="0"/>
    <x v="2"/>
    <n v="4"/>
    <n v="2"/>
    <x v="0"/>
    <x v="1"/>
    <x v="3"/>
    <n v="374"/>
    <n v="1496"/>
    <n v="3990317"/>
    <n v="10669.29679144385"/>
  </r>
  <r>
    <s v="THOMAS GREG EXPRESS S.A."/>
    <x v="0"/>
    <x v="2"/>
    <n v="4"/>
    <n v="2"/>
    <x v="0"/>
    <x v="1"/>
    <x v="4"/>
    <n v="156"/>
    <n v="780"/>
    <n v="2036323"/>
    <n v="13053.352564102564"/>
  </r>
  <r>
    <s v="THOMAS GREG EXPRESS S.A."/>
    <x v="0"/>
    <x v="2"/>
    <n v="4"/>
    <n v="2"/>
    <x v="0"/>
    <x v="2"/>
    <x v="0"/>
    <n v="63574"/>
    <n v="63574"/>
    <n v="464332228"/>
    <n v="7303.8070280303273"/>
  </r>
  <r>
    <s v="THOMAS GREG EXPRESS S.A."/>
    <x v="0"/>
    <x v="2"/>
    <n v="4"/>
    <n v="2"/>
    <x v="0"/>
    <x v="2"/>
    <x v="1"/>
    <n v="9681"/>
    <n v="19362"/>
    <n v="96894407"/>
    <n v="10008.718830699308"/>
  </r>
  <r>
    <s v="THOMAS GREG EXPRESS S.A."/>
    <x v="0"/>
    <x v="2"/>
    <n v="4"/>
    <n v="2"/>
    <x v="0"/>
    <x v="2"/>
    <x v="2"/>
    <n v="3110"/>
    <n v="9330"/>
    <n v="37234415"/>
    <n v="11972.480707395498"/>
  </r>
  <r>
    <s v="THOMAS GREG EXPRESS S.A."/>
    <x v="0"/>
    <x v="2"/>
    <n v="4"/>
    <n v="2"/>
    <x v="0"/>
    <x v="2"/>
    <x v="3"/>
    <n v="2869"/>
    <n v="11476"/>
    <n v="38485782"/>
    <n v="13414.35413035901"/>
  </r>
  <r>
    <s v="THOMAS GREG EXPRESS S.A."/>
    <x v="0"/>
    <x v="2"/>
    <n v="4"/>
    <n v="2"/>
    <x v="0"/>
    <x v="2"/>
    <x v="4"/>
    <n v="1698"/>
    <n v="8490"/>
    <n v="27817635"/>
    <n v="16382.588339222615"/>
  </r>
  <r>
    <s v="THOMAS GREG EXPRESS S.A."/>
    <x v="0"/>
    <x v="2"/>
    <n v="4"/>
    <n v="2"/>
    <x v="0"/>
    <x v="0"/>
    <x v="0"/>
    <n v="31"/>
    <n v="31"/>
    <n v="5907778"/>
    <n v="190573.48387096773"/>
  </r>
  <r>
    <s v="THOMAS GREG EXPRESS S.A."/>
    <x v="0"/>
    <x v="2"/>
    <n v="4"/>
    <n v="3"/>
    <x v="0"/>
    <x v="1"/>
    <x v="0"/>
    <n v="23322"/>
    <n v="23322"/>
    <n v="66592255"/>
    <n v="2855.3406654660835"/>
  </r>
  <r>
    <s v="THOMAS GREG EXPRESS S.A."/>
    <x v="0"/>
    <x v="2"/>
    <n v="4"/>
    <n v="3"/>
    <x v="0"/>
    <x v="1"/>
    <x v="1"/>
    <n v="852"/>
    <n v="1704"/>
    <n v="4378208"/>
    <n v="5138.7417840375583"/>
  </r>
  <r>
    <s v="THOMAS GREG EXPRESS S.A."/>
    <x v="0"/>
    <x v="2"/>
    <n v="4"/>
    <n v="3"/>
    <x v="0"/>
    <x v="1"/>
    <x v="2"/>
    <n v="439"/>
    <n v="1317"/>
    <n v="3975605"/>
    <n v="9056.0478359908884"/>
  </r>
  <r>
    <s v="THOMAS GREG EXPRESS S.A."/>
    <x v="0"/>
    <x v="2"/>
    <n v="4"/>
    <n v="3"/>
    <x v="0"/>
    <x v="1"/>
    <x v="3"/>
    <n v="212"/>
    <n v="848"/>
    <n v="2462929"/>
    <n v="11617.58962264151"/>
  </r>
  <r>
    <s v="THOMAS GREG EXPRESS S.A."/>
    <x v="0"/>
    <x v="2"/>
    <n v="4"/>
    <n v="3"/>
    <x v="0"/>
    <x v="1"/>
    <x v="4"/>
    <n v="131"/>
    <n v="655"/>
    <n v="1810824"/>
    <n v="13823.08396946565"/>
  </r>
  <r>
    <s v="THOMAS GREG EXPRESS S.A."/>
    <x v="0"/>
    <x v="2"/>
    <n v="4"/>
    <n v="3"/>
    <x v="0"/>
    <x v="2"/>
    <x v="0"/>
    <n v="49356"/>
    <n v="49356"/>
    <n v="360982703"/>
    <n v="7313.8565321338847"/>
  </r>
  <r>
    <s v="THOMAS GREG EXPRESS S.A."/>
    <x v="0"/>
    <x v="2"/>
    <n v="4"/>
    <n v="2"/>
    <x v="1"/>
    <x v="1"/>
    <x v="0"/>
    <n v="5494"/>
    <n v="5494"/>
    <n v="79333960"/>
    <n v="14440.109210047325"/>
  </r>
  <r>
    <s v="THOMAS GREG EXPRESS S.A."/>
    <x v="0"/>
    <x v="2"/>
    <n v="4"/>
    <n v="3"/>
    <x v="0"/>
    <x v="2"/>
    <x v="1"/>
    <n v="8829"/>
    <n v="17658"/>
    <n v="88793403"/>
    <n v="10057.016989466531"/>
  </r>
  <r>
    <s v="THOMAS GREG EXPRESS S.A."/>
    <x v="0"/>
    <x v="2"/>
    <n v="4"/>
    <n v="3"/>
    <x v="0"/>
    <x v="2"/>
    <x v="2"/>
    <n v="2844"/>
    <n v="8532"/>
    <n v="36079182"/>
    <n v="12686.069620253165"/>
  </r>
  <r>
    <s v="THOMAS GREG EXPRESS S.A."/>
    <x v="0"/>
    <x v="2"/>
    <n v="4"/>
    <n v="3"/>
    <x v="0"/>
    <x v="2"/>
    <x v="3"/>
    <n v="1694"/>
    <n v="6776"/>
    <n v="23511848"/>
    <n v="13879.485242030696"/>
  </r>
  <r>
    <s v="THOMAS GREG EXPRESS S.A."/>
    <x v="0"/>
    <x v="2"/>
    <n v="4"/>
    <n v="3"/>
    <x v="0"/>
    <x v="2"/>
    <x v="4"/>
    <n v="1581"/>
    <n v="7905"/>
    <n v="24799253"/>
    <n v="15685.80202403542"/>
  </r>
  <r>
    <s v="THOMAS GREG EXPRESS S.A."/>
    <x v="0"/>
    <x v="2"/>
    <n v="4"/>
    <n v="3"/>
    <x v="0"/>
    <x v="0"/>
    <x v="0"/>
    <n v="17"/>
    <n v="17"/>
    <n v="2997020"/>
    <n v="176295.29411764705"/>
  </r>
  <r>
    <s v="THOMAS GREG EXPRESS S.A."/>
    <x v="0"/>
    <x v="2"/>
    <n v="4"/>
    <n v="2"/>
    <x v="1"/>
    <x v="2"/>
    <x v="0"/>
    <n v="24018"/>
    <n v="24018"/>
    <n v="291450387"/>
    <n v="12134.665126155383"/>
  </r>
  <r>
    <s v="THOMAS GREG EXPRESS S.A."/>
    <x v="0"/>
    <x v="2"/>
    <n v="4"/>
    <n v="3"/>
    <x v="1"/>
    <x v="1"/>
    <x v="0"/>
    <n v="13262"/>
    <n v="13262"/>
    <n v="145668639"/>
    <n v="10983.911853415775"/>
  </r>
  <r>
    <s v="THOMAS GREG EXPRESS S.A."/>
    <x v="0"/>
    <x v="2"/>
    <n v="4"/>
    <n v="3"/>
    <x v="1"/>
    <x v="2"/>
    <x v="0"/>
    <n v="12605"/>
    <n v="12605"/>
    <n v="160171261"/>
    <n v="12706.962395874652"/>
  </r>
  <r>
    <s v="THOMAS GREG EXPRESS S.A."/>
    <x v="0"/>
    <x v="2"/>
    <n v="4"/>
    <n v="1"/>
    <x v="1"/>
    <x v="1"/>
    <x v="0"/>
    <n v="15227"/>
    <n v="15227"/>
    <n v="187325670"/>
    <n v="12302.204636500952"/>
  </r>
  <r>
    <s v="THOMAS GREG EXPRESS S.A."/>
    <x v="0"/>
    <x v="2"/>
    <n v="4"/>
    <n v="1"/>
    <x v="1"/>
    <x v="2"/>
    <x v="0"/>
    <n v="20171"/>
    <n v="20171"/>
    <n v="274776599"/>
    <n v="13622.358782410391"/>
  </r>
  <r>
    <s v="THOMAS GREG EXPRESS S.A."/>
    <x v="0"/>
    <x v="2"/>
    <n v="4"/>
    <n v="1"/>
    <x v="0"/>
    <x v="1"/>
    <x v="0"/>
    <n v="25648"/>
    <n v="25648"/>
    <n v="66376253"/>
    <n v="2587.9699391765439"/>
  </r>
  <r>
    <s v="THOMAS GREG EXPRESS S.A."/>
    <x v="0"/>
    <x v="2"/>
    <n v="4"/>
    <n v="1"/>
    <x v="0"/>
    <x v="1"/>
    <x v="1"/>
    <n v="702"/>
    <n v="1404"/>
    <n v="3432138"/>
    <n v="4889.0854700854698"/>
  </r>
  <r>
    <s v="THOMAS GREG EXPRESS S.A."/>
    <x v="0"/>
    <x v="2"/>
    <n v="4"/>
    <n v="1"/>
    <x v="0"/>
    <x v="1"/>
    <x v="2"/>
    <n v="463"/>
    <n v="1389"/>
    <n v="4927323"/>
    <n v="10642.166306695464"/>
  </r>
  <r>
    <s v="THOMAS GREG EXPRESS S.A."/>
    <x v="0"/>
    <x v="2"/>
    <n v="4"/>
    <n v="1"/>
    <x v="0"/>
    <x v="1"/>
    <x v="3"/>
    <n v="175"/>
    <n v="700"/>
    <n v="1676858"/>
    <n v="9582.045714285714"/>
  </r>
  <r>
    <s v="THOMAS GREG EXPRESS S.A."/>
    <x v="0"/>
    <x v="2"/>
    <n v="4"/>
    <n v="1"/>
    <x v="0"/>
    <x v="1"/>
    <x v="4"/>
    <n v="136"/>
    <n v="680"/>
    <n v="1670283"/>
    <n v="12281.492647058823"/>
  </r>
  <r>
    <s v="THOMAS GREG EXPRESS S.A."/>
    <x v="0"/>
    <x v="2"/>
    <n v="4"/>
    <n v="1"/>
    <x v="0"/>
    <x v="2"/>
    <x v="0"/>
    <n v="69969"/>
    <n v="69969"/>
    <n v="501122883"/>
    <n v="7162.0701024739528"/>
  </r>
  <r>
    <s v="THOMAS GREG EXPRESS S.A."/>
    <x v="0"/>
    <x v="2"/>
    <n v="4"/>
    <n v="1"/>
    <x v="0"/>
    <x v="2"/>
    <x v="1"/>
    <n v="7921"/>
    <n v="15842"/>
    <n v="84967823"/>
    <n v="10726.906072465597"/>
  </r>
  <r>
    <s v="THOMAS GREG EXPRESS S.A."/>
    <x v="0"/>
    <x v="2"/>
    <n v="4"/>
    <n v="1"/>
    <x v="0"/>
    <x v="2"/>
    <x v="2"/>
    <n v="3106"/>
    <n v="9318"/>
    <n v="38851924"/>
    <n v="12508.668383773342"/>
  </r>
  <r>
    <s v="THOMAS GREG EXPRESS S.A."/>
    <x v="0"/>
    <x v="2"/>
    <n v="4"/>
    <n v="1"/>
    <x v="0"/>
    <x v="2"/>
    <x v="3"/>
    <n v="2018"/>
    <n v="8072"/>
    <n v="29188537"/>
    <n v="14464.091674925668"/>
  </r>
  <r>
    <s v="THOMAS GREG EXPRESS S.A."/>
    <x v="0"/>
    <x v="2"/>
    <n v="4"/>
    <n v="1"/>
    <x v="0"/>
    <x v="2"/>
    <x v="4"/>
    <n v="1829"/>
    <n v="9145"/>
    <n v="28817406"/>
    <n v="15755.826134499726"/>
  </r>
  <r>
    <s v="T.I.C. LIMITADA"/>
    <x v="0"/>
    <x v="0"/>
    <n v="2"/>
    <n v="2"/>
    <x v="1"/>
    <x v="2"/>
    <x v="0"/>
    <n v="10688"/>
    <n v="1"/>
    <n v="6363416"/>
    <n v="595.37949101796403"/>
  </r>
  <r>
    <s v="T.I.C. LIMITADA"/>
    <x v="0"/>
    <x v="0"/>
    <n v="2"/>
    <n v="3"/>
    <x v="1"/>
    <x v="1"/>
    <x v="0"/>
    <n v="41141"/>
    <n v="1"/>
    <n v="23244665"/>
    <n v="565"/>
  </r>
  <r>
    <s v="T.I.C. LIMITADA"/>
    <x v="0"/>
    <x v="0"/>
    <n v="2"/>
    <n v="2"/>
    <x v="1"/>
    <x v="1"/>
    <x v="0"/>
    <n v="52002"/>
    <n v="1"/>
    <n v="31587907"/>
    <n v="607.43638706203603"/>
  </r>
  <r>
    <s v="T.I.C. LIMITADA"/>
    <x v="0"/>
    <x v="0"/>
    <n v="2"/>
    <n v="1"/>
    <x v="1"/>
    <x v="2"/>
    <x v="0"/>
    <n v="17218"/>
    <n v="1"/>
    <n v="9551783"/>
    <n v="554.75566267859222"/>
  </r>
  <r>
    <s v="T.I.C. LIMITADA"/>
    <x v="0"/>
    <x v="0"/>
    <n v="2"/>
    <n v="1"/>
    <x v="1"/>
    <x v="1"/>
    <x v="0"/>
    <n v="66351"/>
    <n v="1"/>
    <n v="36332490"/>
    <n v="547.58014197223849"/>
  </r>
  <r>
    <s v="T.I.C. LIMITADA"/>
    <x v="0"/>
    <x v="0"/>
    <n v="2"/>
    <n v="3"/>
    <x v="1"/>
    <x v="2"/>
    <x v="0"/>
    <n v="8801"/>
    <n v="1"/>
    <n v="4972565"/>
    <n v="565"/>
  </r>
  <r>
    <s v="T.I.C. LIMITADA"/>
    <x v="0"/>
    <x v="1"/>
    <n v="3"/>
    <n v="3"/>
    <x v="1"/>
    <x v="2"/>
    <x v="0"/>
    <n v="9336"/>
    <n v="1"/>
    <n v="5684910"/>
    <n v="608.92352185089976"/>
  </r>
  <r>
    <s v="T.I.C. LIMITADA"/>
    <x v="0"/>
    <x v="1"/>
    <n v="3"/>
    <n v="3"/>
    <x v="1"/>
    <x v="1"/>
    <x v="0"/>
    <n v="46886"/>
    <n v="1"/>
    <n v="27921090"/>
    <n v="595.51017361259221"/>
  </r>
  <r>
    <s v="T.I.C. LIMITADA"/>
    <x v="0"/>
    <x v="1"/>
    <n v="3"/>
    <n v="1"/>
    <x v="1"/>
    <x v="1"/>
    <x v="0"/>
    <n v="44464"/>
    <n v="1"/>
    <n v="25619590"/>
    <n v="576.18725260885208"/>
  </r>
  <r>
    <s v="T.I.C. LIMITADA"/>
    <x v="0"/>
    <x v="1"/>
    <n v="3"/>
    <n v="2"/>
    <x v="1"/>
    <x v="2"/>
    <x v="0"/>
    <n v="7135"/>
    <n v="1"/>
    <n v="3782211"/>
    <n v="530.09264190609667"/>
  </r>
  <r>
    <s v="T.I.C. LIMITADA"/>
    <x v="0"/>
    <x v="1"/>
    <n v="3"/>
    <n v="2"/>
    <x v="1"/>
    <x v="1"/>
    <x v="0"/>
    <n v="41726"/>
    <n v="1"/>
    <n v="23835695"/>
    <n v="571.24322964099122"/>
  </r>
  <r>
    <s v="T.I.C. LIMITADA"/>
    <x v="0"/>
    <x v="1"/>
    <n v="3"/>
    <n v="1"/>
    <x v="1"/>
    <x v="2"/>
    <x v="0"/>
    <n v="10468"/>
    <n v="1"/>
    <n v="6163484"/>
    <n v="588.79289262514328"/>
  </r>
  <r>
    <s v="T.I.C. LIMITADA"/>
    <x v="0"/>
    <x v="2"/>
    <n v="4"/>
    <n v="3"/>
    <x v="1"/>
    <x v="1"/>
    <x v="0"/>
    <n v="43098"/>
    <n v="1"/>
    <n v="24896981"/>
    <n v="577.68297832846076"/>
  </r>
  <r>
    <s v="T.I.C. LIMITADA"/>
    <x v="0"/>
    <x v="2"/>
    <n v="4"/>
    <n v="2"/>
    <x v="1"/>
    <x v="2"/>
    <x v="0"/>
    <n v="9694"/>
    <n v="1"/>
    <n v="5887180"/>
    <n v="607.30142356096553"/>
  </r>
  <r>
    <s v="T.I.C. LIMITADA"/>
    <x v="0"/>
    <x v="2"/>
    <n v="4"/>
    <n v="1"/>
    <x v="1"/>
    <x v="1"/>
    <x v="0"/>
    <n v="41855"/>
    <n v="1"/>
    <n v="24229625"/>
    <n v="578.89439732409505"/>
  </r>
  <r>
    <s v="T.I.C. LIMITADA"/>
    <x v="0"/>
    <x v="2"/>
    <n v="4"/>
    <n v="1"/>
    <x v="1"/>
    <x v="2"/>
    <x v="0"/>
    <n v="8902"/>
    <n v="1"/>
    <n v="5029630"/>
    <n v="565"/>
  </r>
  <r>
    <s v="T.I.C. LIMITADA"/>
    <x v="0"/>
    <x v="2"/>
    <n v="4"/>
    <n v="2"/>
    <x v="1"/>
    <x v="1"/>
    <x v="0"/>
    <n v="47397"/>
    <n v="1"/>
    <n v="28214420"/>
    <n v="595.27860413106316"/>
  </r>
  <r>
    <s v="T.I.C. LIMITADA"/>
    <x v="0"/>
    <x v="2"/>
    <n v="4"/>
    <n v="3"/>
    <x v="1"/>
    <x v="2"/>
    <x v="0"/>
    <n v="9199"/>
    <n v="1"/>
    <n v="5197435"/>
    <n v="565"/>
  </r>
  <r>
    <s v="TOP EXPRESS LTDA"/>
    <x v="0"/>
    <x v="0"/>
    <n v="2"/>
    <n v="2"/>
    <x v="1"/>
    <x v="1"/>
    <x v="0"/>
    <n v="63915"/>
    <n v="15979"/>
    <n v="14225360"/>
    <n v="222.56684659313152"/>
  </r>
  <r>
    <s v="TOP EXPRESS LTDA"/>
    <x v="0"/>
    <x v="0"/>
    <n v="2"/>
    <n v="3"/>
    <x v="1"/>
    <x v="1"/>
    <x v="0"/>
    <n v="57669"/>
    <n v="15282"/>
    <n v="15602000"/>
    <n v="270.54396642910405"/>
  </r>
  <r>
    <s v="TOP EXPRESS LTDA"/>
    <x v="0"/>
    <x v="0"/>
    <n v="2"/>
    <n v="3"/>
    <x v="1"/>
    <x v="2"/>
    <x v="0"/>
    <n v="7175"/>
    <n v="1901"/>
    <n v="50917132"/>
    <n v="7096.464390243902"/>
  </r>
  <r>
    <s v="TOP EXPRESS LTDA"/>
    <x v="0"/>
    <x v="0"/>
    <n v="2"/>
    <n v="1"/>
    <x v="1"/>
    <x v="1"/>
    <x v="0"/>
    <n v="29139"/>
    <n v="8013"/>
    <n v="16993360"/>
    <n v="583.18267613850855"/>
  </r>
  <r>
    <s v="TOP EXPRESS LTDA"/>
    <x v="0"/>
    <x v="0"/>
    <n v="2"/>
    <n v="1"/>
    <x v="1"/>
    <x v="2"/>
    <x v="0"/>
    <n v="5134"/>
    <n v="1412"/>
    <n v="18102598"/>
    <n v="3526.0222049084537"/>
  </r>
  <r>
    <s v="TOP EXPRESS LTDA"/>
    <x v="0"/>
    <x v="0"/>
    <n v="2"/>
    <n v="2"/>
    <x v="1"/>
    <x v="2"/>
    <x v="0"/>
    <n v="6469"/>
    <n v="1617"/>
    <n v="43578090"/>
    <n v="6736.4492193538417"/>
  </r>
  <r>
    <s v="TOP EXPRESS LTDA"/>
    <x v="0"/>
    <x v="2"/>
    <n v="4"/>
    <n v="3"/>
    <x v="1"/>
    <x v="1"/>
    <x v="0"/>
    <n v="75806"/>
    <n v="13266"/>
    <n v="52426011"/>
    <n v="691.58128644170642"/>
  </r>
  <r>
    <s v="TOP EXPRESS LTDA"/>
    <x v="0"/>
    <x v="2"/>
    <n v="4"/>
    <n v="3"/>
    <x v="1"/>
    <x v="2"/>
    <x v="0"/>
    <n v="10441"/>
    <n v="2323"/>
    <n v="32132072"/>
    <n v="3077.4898956038692"/>
  </r>
  <r>
    <s v="TOP EXPRESS LTDA"/>
    <x v="0"/>
    <x v="2"/>
    <n v="4"/>
    <n v="1"/>
    <x v="1"/>
    <x v="1"/>
    <x v="0"/>
    <n v="37890"/>
    <n v="6630"/>
    <n v="25725247"/>
    <n v="678.94555291633674"/>
  </r>
  <r>
    <s v="TOP EXPRESS LTDA"/>
    <x v="0"/>
    <x v="2"/>
    <n v="4"/>
    <n v="1"/>
    <x v="1"/>
    <x v="2"/>
    <x v="0"/>
    <n v="3348"/>
    <n v="585"/>
    <n v="7684165"/>
    <n v="2295.150836320191"/>
  </r>
  <r>
    <s v="TOP EXPRESS LTDA"/>
    <x v="0"/>
    <x v="2"/>
    <n v="4"/>
    <n v="2"/>
    <x v="1"/>
    <x v="1"/>
    <x v="0"/>
    <n v="37082"/>
    <n v="6489"/>
    <n v="23726238"/>
    <n v="639.83167035219242"/>
  </r>
  <r>
    <s v="TOP EXPRESS LTDA"/>
    <x v="0"/>
    <x v="2"/>
    <n v="4"/>
    <n v="2"/>
    <x v="1"/>
    <x v="2"/>
    <x v="0"/>
    <n v="13909"/>
    <n v="2434"/>
    <n v="28998736"/>
    <n v="2084.8900711769356"/>
  </r>
  <r>
    <s v="TRANEXCO S.A."/>
    <x v="0"/>
    <x v="0"/>
    <n v="2"/>
    <n v="2"/>
    <x v="0"/>
    <x v="3"/>
    <x v="2"/>
    <n v="662"/>
    <n v="1648"/>
    <n v="2019960"/>
    <n v="3051.2990936555893"/>
  </r>
  <r>
    <s v="TRANEXCO S.A."/>
    <x v="0"/>
    <x v="0"/>
    <n v="2"/>
    <n v="3"/>
    <x v="0"/>
    <x v="3"/>
    <x v="4"/>
    <n v="1982"/>
    <n v="9051"/>
    <n v="5103828"/>
    <n v="2575.0898082744702"/>
  </r>
  <r>
    <s v="TRANEXCO S.A."/>
    <x v="0"/>
    <x v="0"/>
    <n v="2"/>
    <n v="2"/>
    <x v="0"/>
    <x v="3"/>
    <x v="4"/>
    <n v="1715"/>
    <n v="7837"/>
    <n v="5232979"/>
    <n v="3051.2997084548106"/>
  </r>
  <r>
    <s v="TRANEXCO S.A."/>
    <x v="0"/>
    <x v="0"/>
    <n v="2"/>
    <n v="3"/>
    <x v="0"/>
    <x v="3"/>
    <x v="0"/>
    <n v="2345"/>
    <n v="1038"/>
    <n v="6038586"/>
    <n v="2575.0899786780383"/>
  </r>
  <r>
    <s v="TRANEXCO S.A."/>
    <x v="0"/>
    <x v="0"/>
    <n v="2"/>
    <n v="3"/>
    <x v="0"/>
    <x v="3"/>
    <x v="1"/>
    <n v="911"/>
    <n v="1367"/>
    <n v="2345906"/>
    <n v="2575.0889132821076"/>
  </r>
  <r>
    <s v="TRANEXCO S.A."/>
    <x v="0"/>
    <x v="0"/>
    <n v="2"/>
    <n v="3"/>
    <x v="0"/>
    <x v="3"/>
    <x v="2"/>
    <n v="782"/>
    <n v="1950"/>
    <n v="2013720"/>
    <n v="2575.0895140664961"/>
  </r>
  <r>
    <s v="TRANEXCO S.A."/>
    <x v="0"/>
    <x v="0"/>
    <n v="2"/>
    <n v="3"/>
    <x v="0"/>
    <x v="3"/>
    <x v="3"/>
    <n v="856"/>
    <n v="2963"/>
    <n v="2204277"/>
    <n v="2575.0899532710282"/>
  </r>
  <r>
    <s v="TRANEXCO S.A."/>
    <x v="0"/>
    <x v="0"/>
    <n v="2"/>
    <n v="2"/>
    <x v="0"/>
    <x v="3"/>
    <x v="1"/>
    <n v="739"/>
    <n v="1132"/>
    <n v="2254910"/>
    <n v="3051.2990527740189"/>
  </r>
  <r>
    <s v="TRANEXCO S.A."/>
    <x v="0"/>
    <x v="0"/>
    <n v="2"/>
    <n v="2"/>
    <x v="0"/>
    <x v="3"/>
    <x v="0"/>
    <n v="1729"/>
    <n v="738"/>
    <n v="5275697"/>
    <n v="3051.2995951417006"/>
  </r>
  <r>
    <s v="TRANEXCO S.A."/>
    <x v="0"/>
    <x v="0"/>
    <n v="2"/>
    <n v="1"/>
    <x v="0"/>
    <x v="3"/>
    <x v="4"/>
    <n v="1666"/>
    <n v="7628"/>
    <n v="4725075"/>
    <n v="2836.1794717887155"/>
  </r>
  <r>
    <s v="TRANEXCO S.A."/>
    <x v="0"/>
    <x v="0"/>
    <n v="2"/>
    <n v="1"/>
    <x v="0"/>
    <x v="3"/>
    <x v="3"/>
    <n v="538"/>
    <n v="1847"/>
    <n v="1525864"/>
    <n v="2836.1784386617101"/>
  </r>
  <r>
    <s v="TRANEXCO S.A."/>
    <x v="0"/>
    <x v="0"/>
    <n v="2"/>
    <n v="1"/>
    <x v="0"/>
    <x v="3"/>
    <x v="2"/>
    <n v="528"/>
    <n v="1318"/>
    <n v="1497503"/>
    <n v="2836.179924242424"/>
  </r>
  <r>
    <s v="TRANEXCO S.A."/>
    <x v="0"/>
    <x v="0"/>
    <n v="2"/>
    <n v="1"/>
    <x v="0"/>
    <x v="3"/>
    <x v="1"/>
    <n v="562"/>
    <n v="866"/>
    <n v="1593933"/>
    <n v="2836.1797153024909"/>
  </r>
  <r>
    <s v="TRANEXCO S.A."/>
    <x v="0"/>
    <x v="0"/>
    <n v="2"/>
    <n v="1"/>
    <x v="0"/>
    <x v="3"/>
    <x v="0"/>
    <n v="1525"/>
    <n v="656"/>
    <n v="4325174"/>
    <n v="2836.1796721311475"/>
  </r>
  <r>
    <s v="TRANEXCO S.A."/>
    <x v="0"/>
    <x v="0"/>
    <n v="2"/>
    <n v="2"/>
    <x v="0"/>
    <x v="3"/>
    <x v="3"/>
    <n v="728"/>
    <n v="2487"/>
    <n v="2221346"/>
    <n v="3051.2994505494507"/>
  </r>
  <r>
    <s v="TRANEXCO S.A."/>
    <x v="0"/>
    <x v="1"/>
    <n v="3"/>
    <n v="2"/>
    <x v="0"/>
    <x v="3"/>
    <x v="1"/>
    <n v="953"/>
    <n v="1468"/>
    <n v="1452372"/>
    <n v="1524"/>
  </r>
  <r>
    <s v="TRANEXCO S.A."/>
    <x v="0"/>
    <x v="1"/>
    <n v="3"/>
    <n v="2"/>
    <x v="0"/>
    <x v="3"/>
    <x v="0"/>
    <n v="1367"/>
    <n v="880"/>
    <n v="2494788"/>
    <n v="1825.0095098756401"/>
  </r>
  <r>
    <s v="TRANEXCO S.A."/>
    <x v="0"/>
    <x v="1"/>
    <n v="3"/>
    <n v="1"/>
    <x v="0"/>
    <x v="3"/>
    <x v="4"/>
    <n v="1494"/>
    <n v="6870"/>
    <n v="2955172"/>
    <n v="1978.0267737617135"/>
  </r>
  <r>
    <s v="TRANEXCO S.A."/>
    <x v="0"/>
    <x v="1"/>
    <n v="3"/>
    <n v="1"/>
    <x v="0"/>
    <x v="3"/>
    <x v="3"/>
    <n v="616"/>
    <n v="2122"/>
    <n v="1218450"/>
    <n v="1978.0032467532467"/>
  </r>
  <r>
    <s v="TRANEXCO S.A."/>
    <x v="0"/>
    <x v="1"/>
    <n v="3"/>
    <n v="1"/>
    <x v="0"/>
    <x v="3"/>
    <x v="2"/>
    <n v="554"/>
    <n v="1371"/>
    <n v="1095814"/>
    <n v="1978.0036101083033"/>
  </r>
  <r>
    <s v="TRANEXCO S.A."/>
    <x v="0"/>
    <x v="1"/>
    <n v="3"/>
    <n v="1"/>
    <x v="0"/>
    <x v="3"/>
    <x v="1"/>
    <n v="610"/>
    <n v="917"/>
    <n v="1206582"/>
    <n v="1978.0032786885247"/>
  </r>
  <r>
    <s v="TRANEXCO S.A."/>
    <x v="0"/>
    <x v="1"/>
    <n v="3"/>
    <n v="1"/>
    <x v="0"/>
    <x v="3"/>
    <x v="0"/>
    <n v="1911"/>
    <n v="762"/>
    <n v="3779959"/>
    <n v="1978.0005232862375"/>
  </r>
  <r>
    <s v="TRANEXCO S.A."/>
    <x v="0"/>
    <x v="1"/>
    <n v="3"/>
    <n v="2"/>
    <x v="0"/>
    <x v="3"/>
    <x v="2"/>
    <n v="845"/>
    <n v="2115"/>
    <n v="1287780"/>
    <n v="1524"/>
  </r>
  <r>
    <s v="TRANEXCO S.A."/>
    <x v="0"/>
    <x v="1"/>
    <n v="3"/>
    <n v="3"/>
    <x v="0"/>
    <x v="3"/>
    <x v="4"/>
    <n v="2374"/>
    <n v="10832"/>
    <n v="2216011"/>
    <n v="933.45029486099406"/>
  </r>
  <r>
    <s v="TRANEXCO S.A."/>
    <x v="0"/>
    <x v="1"/>
    <n v="3"/>
    <n v="3"/>
    <x v="0"/>
    <x v="3"/>
    <x v="3"/>
    <n v="839"/>
    <n v="2879"/>
    <n v="783189"/>
    <n v="933.47914183551848"/>
  </r>
  <r>
    <s v="TRANEXCO S.A."/>
    <x v="0"/>
    <x v="1"/>
    <n v="3"/>
    <n v="3"/>
    <x v="0"/>
    <x v="3"/>
    <x v="2"/>
    <n v="991"/>
    <n v="2471"/>
    <n v="926108"/>
    <n v="934.51866801210895"/>
  </r>
  <r>
    <s v="TRANEXCO S.A."/>
    <x v="0"/>
    <x v="1"/>
    <n v="3"/>
    <n v="3"/>
    <x v="0"/>
    <x v="3"/>
    <x v="1"/>
    <n v="1524"/>
    <n v="2344"/>
    <n v="1422443"/>
    <n v="933.36154855643042"/>
  </r>
  <r>
    <s v="TRANEXCO S.A."/>
    <x v="0"/>
    <x v="1"/>
    <n v="3"/>
    <n v="3"/>
    <x v="0"/>
    <x v="3"/>
    <x v="0"/>
    <n v="2471"/>
    <n v="1565"/>
    <n v="2558768"/>
    <n v="1035.519222986645"/>
  </r>
  <r>
    <s v="TRANEXCO S.A."/>
    <x v="0"/>
    <x v="1"/>
    <n v="3"/>
    <n v="2"/>
    <x v="0"/>
    <x v="3"/>
    <x v="4"/>
    <n v="2524"/>
    <n v="10832"/>
    <n v="3846576"/>
    <n v="1524"/>
  </r>
  <r>
    <s v="TRANEXCO S.A."/>
    <x v="0"/>
    <x v="1"/>
    <n v="3"/>
    <n v="2"/>
    <x v="0"/>
    <x v="3"/>
    <x v="3"/>
    <n v="804"/>
    <n v="2765"/>
    <n v="1225296"/>
    <n v="1524"/>
  </r>
  <r>
    <s v="TRANEXCO S.A."/>
    <x v="0"/>
    <x v="2"/>
    <n v="4"/>
    <n v="3"/>
    <x v="0"/>
    <x v="3"/>
    <x v="3"/>
    <n v="1625"/>
    <n v="5615.58"/>
    <n v="990799"/>
    <n v="609.72246153846152"/>
  </r>
  <r>
    <s v="TRANEXCO S.A."/>
    <x v="0"/>
    <x v="2"/>
    <n v="4"/>
    <n v="3"/>
    <x v="0"/>
    <x v="3"/>
    <x v="4"/>
    <n v="3792"/>
    <n v="17338.099999999999"/>
    <n v="1880975"/>
    <n v="496.03771097046416"/>
  </r>
  <r>
    <s v="TRANEXCO S.A."/>
    <x v="0"/>
    <x v="2"/>
    <n v="4"/>
    <n v="3"/>
    <x v="0"/>
    <x v="3"/>
    <x v="1"/>
    <n v="3189"/>
    <n v="4856.07"/>
    <n v="1199479.5"/>
    <n v="376.13029162746943"/>
  </r>
  <r>
    <s v="TRANEXCO S.A."/>
    <x v="0"/>
    <x v="2"/>
    <n v="4"/>
    <n v="3"/>
    <x v="0"/>
    <x v="3"/>
    <x v="0"/>
    <n v="4789"/>
    <n v="2741.97"/>
    <n v="638013"/>
    <n v="133.22468156191272"/>
  </r>
  <r>
    <s v="TRANEXCO S.A."/>
    <x v="0"/>
    <x v="2"/>
    <n v="4"/>
    <n v="2"/>
    <x v="0"/>
    <x v="3"/>
    <x v="4"/>
    <n v="2041"/>
    <n v="9364.4"/>
    <n v="761241.5"/>
    <n v="372.97476727094562"/>
  </r>
  <r>
    <s v="TRANEXCO S.A."/>
    <x v="0"/>
    <x v="2"/>
    <n v="4"/>
    <n v="2"/>
    <x v="0"/>
    <x v="3"/>
    <x v="3"/>
    <n v="893"/>
    <n v="3087.33"/>
    <n v="361366"/>
    <n v="404.66517357222847"/>
  </r>
  <r>
    <s v="TRANEXCO S.A."/>
    <x v="0"/>
    <x v="2"/>
    <n v="4"/>
    <n v="2"/>
    <x v="0"/>
    <x v="3"/>
    <x v="2"/>
    <n v="884"/>
    <n v="2245.16"/>
    <n v="340454.5"/>
    <n v="385.12952488687785"/>
  </r>
  <r>
    <s v="TRANEXCO S.A."/>
    <x v="0"/>
    <x v="2"/>
    <n v="4"/>
    <n v="1"/>
    <x v="0"/>
    <x v="3"/>
    <x v="0"/>
    <n v="2933"/>
    <n v="1818.6"/>
    <n v="311367.5"/>
    <n v="106.16007500852369"/>
  </r>
  <r>
    <s v="TRANEXCO S.A."/>
    <x v="0"/>
    <x v="2"/>
    <n v="4"/>
    <n v="1"/>
    <x v="0"/>
    <x v="3"/>
    <x v="1"/>
    <n v="1502"/>
    <n v="2342.83"/>
    <n v="483788"/>
    <n v="322.09587217043941"/>
  </r>
  <r>
    <s v="TRANEXCO S.A."/>
    <x v="0"/>
    <x v="2"/>
    <n v="4"/>
    <n v="1"/>
    <x v="0"/>
    <x v="3"/>
    <x v="2"/>
    <n v="968"/>
    <n v="2415.6799999999998"/>
    <n v="436822"/>
    <n v="451.26239669421489"/>
  </r>
  <r>
    <s v="TRANEXCO S.A."/>
    <x v="0"/>
    <x v="2"/>
    <n v="4"/>
    <n v="1"/>
    <x v="0"/>
    <x v="3"/>
    <x v="3"/>
    <n v="849"/>
    <n v="2929.7"/>
    <n v="433356.5"/>
    <n v="510.4316843345112"/>
  </r>
  <r>
    <s v="TRANEXCO S.A."/>
    <x v="0"/>
    <x v="2"/>
    <n v="4"/>
    <n v="1"/>
    <x v="0"/>
    <x v="3"/>
    <x v="4"/>
    <n v="2339"/>
    <n v="10736.17"/>
    <n v="799726"/>
    <n v="341.90936297563059"/>
  </r>
  <r>
    <s v="TRANEXCO S.A."/>
    <x v="0"/>
    <x v="2"/>
    <n v="4"/>
    <n v="2"/>
    <x v="0"/>
    <x v="3"/>
    <x v="0"/>
    <n v="2331"/>
    <n v="1529.82"/>
    <n v="209490.5"/>
    <n v="89.871514371514365"/>
  </r>
  <r>
    <s v="TRANEXCO S.A."/>
    <x v="0"/>
    <x v="2"/>
    <n v="4"/>
    <n v="2"/>
    <x v="0"/>
    <x v="3"/>
    <x v="1"/>
    <n v="1322"/>
    <n v="2111.19"/>
    <n v="366883.5"/>
    <n v="277.52155824508321"/>
  </r>
  <r>
    <s v="TRANEXCO S.A."/>
    <x v="0"/>
    <x v="2"/>
    <n v="4"/>
    <n v="3"/>
    <x v="0"/>
    <x v="3"/>
    <x v="2"/>
    <n v="1972"/>
    <n v="4888.66"/>
    <n v="1062685.5"/>
    <n v="538.88717038539551"/>
  </r>
  <r>
    <s v="TRANS INTERNATIONAL COURIER LTDA"/>
    <x v="0"/>
    <x v="0"/>
    <n v="2"/>
    <n v="1"/>
    <x v="0"/>
    <x v="2"/>
    <x v="3"/>
    <n v="159"/>
    <n v="636"/>
    <n v="995478.61"/>
    <n v="6260.8717610062895"/>
  </r>
  <r>
    <s v="TRANS INTERNATIONAL COURIER LTDA"/>
    <x v="0"/>
    <x v="0"/>
    <n v="2"/>
    <n v="1"/>
    <x v="0"/>
    <x v="2"/>
    <x v="4"/>
    <n v="74"/>
    <n v="370"/>
    <n v="463304.51"/>
    <n v="6260.8717567567564"/>
  </r>
  <r>
    <s v="TRANS INTERNATIONAL COURIER LTDA"/>
    <x v="0"/>
    <x v="0"/>
    <n v="2"/>
    <n v="1"/>
    <x v="0"/>
    <x v="0"/>
    <x v="0"/>
    <n v="46"/>
    <n v="46"/>
    <n v="4852261.24"/>
    <n v="105483.94"/>
  </r>
  <r>
    <s v="TRANS INTERNATIONAL COURIER LTDA"/>
    <x v="0"/>
    <x v="0"/>
    <n v="2"/>
    <n v="1"/>
    <x v="0"/>
    <x v="0"/>
    <x v="1"/>
    <n v="2"/>
    <n v="4"/>
    <n v="210967.88"/>
    <n v="105483.94"/>
  </r>
  <r>
    <s v="TRANS INTERNATIONAL COURIER LTDA"/>
    <x v="0"/>
    <x v="0"/>
    <n v="2"/>
    <n v="1"/>
    <x v="0"/>
    <x v="0"/>
    <x v="3"/>
    <n v="2"/>
    <n v="8"/>
    <n v="210967.88"/>
    <n v="105483.94"/>
  </r>
  <r>
    <s v="TRANS INTERNATIONAL COURIER LTDA"/>
    <x v="0"/>
    <x v="0"/>
    <n v="2"/>
    <n v="2"/>
    <x v="0"/>
    <x v="1"/>
    <x v="0"/>
    <n v="22447"/>
    <n v="22447"/>
    <n v="28376147.190000001"/>
    <n v="1264.1398489775918"/>
  </r>
  <r>
    <s v="TRANS INTERNATIONAL COURIER LTDA"/>
    <x v="0"/>
    <x v="0"/>
    <n v="2"/>
    <n v="2"/>
    <x v="0"/>
    <x v="1"/>
    <x v="1"/>
    <n v="488"/>
    <n v="976"/>
    <n v="616900.25"/>
    <n v="1264.139856557377"/>
  </r>
  <r>
    <s v="TRANS INTERNATIONAL COURIER LTDA"/>
    <x v="0"/>
    <x v="0"/>
    <n v="2"/>
    <n v="2"/>
    <x v="0"/>
    <x v="1"/>
    <x v="2"/>
    <n v="290"/>
    <n v="870"/>
    <n v="366600.56"/>
    <n v="1264.1398620689656"/>
  </r>
  <r>
    <s v="TRANS INTERNATIONAL COURIER LTDA"/>
    <x v="0"/>
    <x v="0"/>
    <n v="2"/>
    <n v="2"/>
    <x v="0"/>
    <x v="1"/>
    <x v="3"/>
    <n v="142"/>
    <n v="568"/>
    <n v="179507.86"/>
    <n v="1264.1398591549296"/>
  </r>
  <r>
    <s v="TRANS INTERNATIONAL COURIER LTDA"/>
    <x v="0"/>
    <x v="0"/>
    <n v="2"/>
    <n v="2"/>
    <x v="0"/>
    <x v="1"/>
    <x v="4"/>
    <n v="94"/>
    <n v="470"/>
    <n v="118829.15"/>
    <n v="1264.1398936170212"/>
  </r>
  <r>
    <s v="TRANS INTERNATIONAL COURIER LTDA"/>
    <x v="0"/>
    <x v="0"/>
    <n v="2"/>
    <n v="2"/>
    <x v="0"/>
    <x v="2"/>
    <x v="0"/>
    <n v="18425"/>
    <n v="18425"/>
    <n v="152973394.44999999"/>
    <n v="8302.490879240162"/>
  </r>
  <r>
    <s v="TRANS INTERNATIONAL COURIER LTDA"/>
    <x v="0"/>
    <x v="0"/>
    <n v="2"/>
    <n v="2"/>
    <x v="0"/>
    <x v="2"/>
    <x v="1"/>
    <n v="474"/>
    <n v="948"/>
    <n v="3935380.68"/>
    <n v="8302.4908860759497"/>
  </r>
  <r>
    <s v="TRANS INTERNATIONAL COURIER LTDA"/>
    <x v="0"/>
    <x v="0"/>
    <n v="2"/>
    <n v="2"/>
    <x v="0"/>
    <x v="2"/>
    <x v="2"/>
    <n v="280"/>
    <n v="840"/>
    <n v="2324697.4500000002"/>
    <n v="8302.490892857144"/>
  </r>
  <r>
    <s v="TRANS INTERNATIONAL COURIER LTDA"/>
    <x v="0"/>
    <x v="0"/>
    <n v="2"/>
    <n v="2"/>
    <x v="0"/>
    <x v="2"/>
    <x v="3"/>
    <n v="139"/>
    <n v="556"/>
    <n v="1154046.23"/>
    <n v="8302.4908633093528"/>
  </r>
  <r>
    <s v="TRANS INTERNATIONAL COURIER LTDA"/>
    <x v="0"/>
    <x v="0"/>
    <n v="2"/>
    <n v="2"/>
    <x v="0"/>
    <x v="2"/>
    <x v="4"/>
    <n v="88"/>
    <n v="440"/>
    <n v="730619.2"/>
    <n v="8302.4909090909077"/>
  </r>
  <r>
    <s v="TRANS INTERNATIONAL COURIER LTDA"/>
    <x v="0"/>
    <x v="0"/>
    <n v="2"/>
    <n v="2"/>
    <x v="0"/>
    <x v="0"/>
    <x v="0"/>
    <n v="39"/>
    <n v="39"/>
    <n v="4154423.33"/>
    <n v="106523.67512820513"/>
  </r>
  <r>
    <s v="TRANS INTERNATIONAL COURIER LTDA"/>
    <x v="0"/>
    <x v="0"/>
    <n v="2"/>
    <n v="2"/>
    <x v="0"/>
    <x v="0"/>
    <x v="1"/>
    <n v="1"/>
    <n v="2"/>
    <n v="106523.68"/>
    <n v="106523.68"/>
  </r>
  <r>
    <s v="TRANS INTERNATIONAL COURIER LTDA"/>
    <x v="0"/>
    <x v="0"/>
    <n v="2"/>
    <n v="3"/>
    <x v="0"/>
    <x v="1"/>
    <x v="0"/>
    <n v="23667"/>
    <n v="23667"/>
    <n v="22715221.190000001"/>
    <n v="959.78456035830482"/>
  </r>
  <r>
    <s v="TRANS INTERNATIONAL COURIER LTDA"/>
    <x v="0"/>
    <x v="0"/>
    <n v="2"/>
    <n v="3"/>
    <x v="0"/>
    <x v="1"/>
    <x v="1"/>
    <n v="421"/>
    <n v="842"/>
    <n v="404069.3"/>
    <n v="959.78456057007122"/>
  </r>
  <r>
    <s v="TRANS INTERNATIONAL COURIER LTDA"/>
    <x v="0"/>
    <x v="0"/>
    <n v="2"/>
    <n v="3"/>
    <x v="0"/>
    <x v="1"/>
    <x v="2"/>
    <n v="276"/>
    <n v="828"/>
    <n v="264900.53999999998"/>
    <n v="959.78456521739122"/>
  </r>
  <r>
    <s v="TRANS INTERNATIONAL COURIER LTDA"/>
    <x v="0"/>
    <x v="0"/>
    <n v="2"/>
    <n v="3"/>
    <x v="0"/>
    <x v="1"/>
    <x v="3"/>
    <n v="120"/>
    <n v="480"/>
    <n v="115174.15"/>
    <n v="959.78458333333333"/>
  </r>
  <r>
    <s v="TRANS INTERNATIONAL COURIER LTDA"/>
    <x v="0"/>
    <x v="0"/>
    <n v="2"/>
    <n v="3"/>
    <x v="0"/>
    <x v="1"/>
    <x v="4"/>
    <n v="89"/>
    <n v="445"/>
    <n v="85420.83"/>
    <n v="959.78460674157304"/>
  </r>
  <r>
    <s v="TRANS INTERNATIONAL COURIER LTDA"/>
    <x v="0"/>
    <x v="0"/>
    <n v="2"/>
    <n v="3"/>
    <x v="0"/>
    <x v="2"/>
    <x v="0"/>
    <n v="18983"/>
    <n v="18983"/>
    <n v="149713290.66999999"/>
    <n v="7886.7034014644678"/>
  </r>
  <r>
    <s v="TRANS INTERNATIONAL COURIER LTDA"/>
    <x v="0"/>
    <x v="0"/>
    <n v="2"/>
    <n v="3"/>
    <x v="0"/>
    <x v="2"/>
    <x v="1"/>
    <n v="404"/>
    <n v="808"/>
    <n v="3186228.17"/>
    <n v="7886.7033910891087"/>
  </r>
  <r>
    <s v="TRANS INTERNATIONAL COURIER LTDA"/>
    <x v="0"/>
    <x v="0"/>
    <n v="2"/>
    <n v="3"/>
    <x v="0"/>
    <x v="2"/>
    <x v="2"/>
    <n v="256"/>
    <n v="768"/>
    <n v="2018996.07"/>
    <n v="7886.7033984375003"/>
  </r>
  <r>
    <s v="TRANS INTERNATIONAL COURIER LTDA"/>
    <x v="0"/>
    <x v="0"/>
    <n v="2"/>
    <n v="3"/>
    <x v="0"/>
    <x v="2"/>
    <x v="3"/>
    <n v="117"/>
    <n v="468"/>
    <n v="922744.3"/>
    <n v="7886.7034188034195"/>
  </r>
  <r>
    <s v="TRANS INTERNATIONAL COURIER LTDA"/>
    <x v="0"/>
    <x v="0"/>
    <n v="2"/>
    <n v="3"/>
    <x v="0"/>
    <x v="2"/>
    <x v="4"/>
    <n v="85"/>
    <n v="425"/>
    <n v="670369.79"/>
    <n v="7886.7034117647063"/>
  </r>
  <r>
    <s v="TRANS INTERNATIONAL COURIER LTDA"/>
    <x v="0"/>
    <x v="0"/>
    <n v="2"/>
    <n v="3"/>
    <x v="0"/>
    <x v="0"/>
    <x v="0"/>
    <n v="40"/>
    <n v="40"/>
    <n v="3531995.12"/>
    <n v="88299.877999999997"/>
  </r>
  <r>
    <s v="TRANS INTERNATIONAL COURIER LTDA"/>
    <x v="0"/>
    <x v="0"/>
    <n v="2"/>
    <n v="3"/>
    <x v="0"/>
    <x v="0"/>
    <x v="2"/>
    <n v="1"/>
    <n v="3"/>
    <n v="88299.88"/>
    <n v="88299.88"/>
  </r>
  <r>
    <s v="TRANS INTERNATIONAL COURIER LTDA"/>
    <x v="0"/>
    <x v="0"/>
    <n v="2"/>
    <n v="1"/>
    <x v="0"/>
    <x v="1"/>
    <x v="0"/>
    <n v="23916"/>
    <n v="23916"/>
    <n v="25269536.280000001"/>
    <n v="1056.5954290015054"/>
  </r>
  <r>
    <s v="TRANS INTERNATIONAL COURIER LTDA"/>
    <x v="0"/>
    <x v="0"/>
    <n v="2"/>
    <n v="1"/>
    <x v="0"/>
    <x v="1"/>
    <x v="1"/>
    <n v="498"/>
    <n v="996"/>
    <n v="526184.52"/>
    <n v="1056.5954216867469"/>
  </r>
  <r>
    <s v="TRANS INTERNATIONAL COURIER LTDA"/>
    <x v="0"/>
    <x v="0"/>
    <n v="2"/>
    <n v="1"/>
    <x v="0"/>
    <x v="1"/>
    <x v="2"/>
    <n v="287"/>
    <n v="861"/>
    <n v="303242.89"/>
    <n v="1056.5954355400697"/>
  </r>
  <r>
    <s v="TRANS INTERNATIONAL COURIER LTDA"/>
    <x v="0"/>
    <x v="0"/>
    <n v="2"/>
    <n v="1"/>
    <x v="0"/>
    <x v="1"/>
    <x v="3"/>
    <n v="162"/>
    <n v="648"/>
    <n v="171168.46"/>
    <n v="1056.5954320987653"/>
  </r>
  <r>
    <s v="TRANS INTERNATIONAL COURIER LTDA"/>
    <x v="0"/>
    <x v="0"/>
    <n v="2"/>
    <n v="1"/>
    <x v="0"/>
    <x v="1"/>
    <x v="4"/>
    <n v="77"/>
    <n v="385"/>
    <n v="81357.850000000006"/>
    <n v="1056.5954545454547"/>
  </r>
  <r>
    <s v="TRANS INTERNATIONAL COURIER LTDA"/>
    <x v="0"/>
    <x v="0"/>
    <n v="2"/>
    <n v="1"/>
    <x v="0"/>
    <x v="2"/>
    <x v="0"/>
    <n v="19314"/>
    <n v="19314"/>
    <n v="120922476.87"/>
    <n v="6260.8717443305377"/>
  </r>
  <r>
    <s v="TRANS INTERNATIONAL COURIER LTDA"/>
    <x v="0"/>
    <x v="0"/>
    <n v="2"/>
    <n v="1"/>
    <x v="0"/>
    <x v="2"/>
    <x v="1"/>
    <n v="484"/>
    <n v="968"/>
    <n v="3030261.92"/>
    <n v="6260.87173553719"/>
  </r>
  <r>
    <s v="TRANS INTERNATIONAL COURIER LTDA"/>
    <x v="0"/>
    <x v="0"/>
    <n v="2"/>
    <n v="1"/>
    <x v="0"/>
    <x v="2"/>
    <x v="2"/>
    <n v="280"/>
    <n v="840"/>
    <n v="1753044.09"/>
    <n v="6260.8717500000002"/>
  </r>
  <r>
    <s v="TRANS INTERNATIONAL COURIER LTDA"/>
    <x v="0"/>
    <x v="1"/>
    <n v="3"/>
    <n v="3"/>
    <x v="0"/>
    <x v="0"/>
    <x v="0"/>
    <n v="54"/>
    <n v="54"/>
    <n v="5599136"/>
    <n v="103687.70370370371"/>
  </r>
  <r>
    <s v="TRANS INTERNATIONAL COURIER LTDA"/>
    <x v="0"/>
    <x v="1"/>
    <n v="3"/>
    <n v="1"/>
    <x v="0"/>
    <x v="0"/>
    <x v="4"/>
    <n v="3"/>
    <n v="15"/>
    <n v="669828"/>
    <n v="223276"/>
  </r>
  <r>
    <s v="TRANS INTERNATIONAL COURIER LTDA"/>
    <x v="0"/>
    <x v="1"/>
    <n v="3"/>
    <n v="1"/>
    <x v="0"/>
    <x v="1"/>
    <x v="0"/>
    <n v="30258"/>
    <n v="30258"/>
    <n v="38068592"/>
    <n v="1258.133121819023"/>
  </r>
  <r>
    <s v="TRANS INTERNATIONAL COURIER LTDA"/>
    <x v="0"/>
    <x v="1"/>
    <n v="3"/>
    <n v="1"/>
    <x v="0"/>
    <x v="1"/>
    <x v="1"/>
    <n v="660"/>
    <n v="1320"/>
    <n v="3590100"/>
    <n v="5439.545454545455"/>
  </r>
  <r>
    <s v="TRANS INTERNATIONAL COURIER LTDA"/>
    <x v="0"/>
    <x v="1"/>
    <n v="3"/>
    <n v="1"/>
    <x v="0"/>
    <x v="1"/>
    <x v="2"/>
    <n v="368"/>
    <n v="1104"/>
    <n v="3589450"/>
    <n v="9753.940217391304"/>
  </r>
  <r>
    <s v="TRANS INTERNATIONAL COURIER LTDA"/>
    <x v="0"/>
    <x v="1"/>
    <n v="3"/>
    <n v="1"/>
    <x v="0"/>
    <x v="1"/>
    <x v="3"/>
    <n v="202"/>
    <n v="808"/>
    <n v="2494640"/>
    <n v="12349.70297029703"/>
  </r>
  <r>
    <s v="TRANS INTERNATIONAL COURIER LTDA"/>
    <x v="0"/>
    <x v="1"/>
    <n v="3"/>
    <n v="1"/>
    <x v="0"/>
    <x v="1"/>
    <x v="4"/>
    <n v="130"/>
    <n v="650"/>
    <n v="45250"/>
    <n v="348.07692307692309"/>
  </r>
  <r>
    <s v="TRANS INTERNATIONAL COURIER LTDA"/>
    <x v="0"/>
    <x v="1"/>
    <n v="3"/>
    <n v="1"/>
    <x v="0"/>
    <x v="2"/>
    <x v="0"/>
    <n v="25018"/>
    <n v="25018"/>
    <n v="136335077"/>
    <n v="5449.4794547925494"/>
  </r>
  <r>
    <s v="TRANS INTERNATIONAL COURIER LTDA"/>
    <x v="0"/>
    <x v="1"/>
    <n v="3"/>
    <n v="1"/>
    <x v="0"/>
    <x v="2"/>
    <x v="1"/>
    <n v="634"/>
    <n v="1268"/>
    <n v="5812493"/>
    <n v="9167.9700315457412"/>
  </r>
  <r>
    <s v="TRANS INTERNATIONAL COURIER LTDA"/>
    <x v="0"/>
    <x v="1"/>
    <n v="3"/>
    <n v="1"/>
    <x v="0"/>
    <x v="2"/>
    <x v="2"/>
    <n v="349"/>
    <n v="1047"/>
    <n v="4694984"/>
    <n v="13452.676217765043"/>
  </r>
  <r>
    <s v="TRANS INTERNATIONAL COURIER LTDA"/>
    <x v="0"/>
    <x v="1"/>
    <n v="3"/>
    <n v="1"/>
    <x v="0"/>
    <x v="2"/>
    <x v="3"/>
    <n v="194"/>
    <n v="776"/>
    <n v="2036305"/>
    <n v="10496.417525773197"/>
  </r>
  <r>
    <s v="TRANS INTERNATIONAL COURIER LTDA"/>
    <x v="0"/>
    <x v="1"/>
    <n v="3"/>
    <n v="1"/>
    <x v="0"/>
    <x v="2"/>
    <x v="4"/>
    <n v="123"/>
    <n v="615"/>
    <n v="1467306"/>
    <n v="11929.317073170732"/>
  </r>
  <r>
    <s v="TRANS INTERNATIONAL COURIER LTDA"/>
    <x v="0"/>
    <x v="1"/>
    <n v="3"/>
    <n v="1"/>
    <x v="0"/>
    <x v="0"/>
    <x v="0"/>
    <n v="66"/>
    <n v="66"/>
    <n v="7284728"/>
    <n v="110374.66666666667"/>
  </r>
  <r>
    <s v="TRANS INTERNATIONAL COURIER LTDA"/>
    <x v="0"/>
    <x v="1"/>
    <n v="3"/>
    <n v="1"/>
    <x v="0"/>
    <x v="0"/>
    <x v="1"/>
    <n v="7"/>
    <n v="14"/>
    <n v="842767"/>
    <n v="120395.28571428571"/>
  </r>
  <r>
    <s v="TRANS INTERNATIONAL COURIER LTDA"/>
    <x v="0"/>
    <x v="1"/>
    <n v="3"/>
    <n v="2"/>
    <x v="0"/>
    <x v="1"/>
    <x v="0"/>
    <n v="25102"/>
    <n v="25102"/>
    <n v="36079673"/>
    <n v="1437.3226436140546"/>
  </r>
  <r>
    <s v="TRANS INTERNATIONAL COURIER LTDA"/>
    <x v="0"/>
    <x v="1"/>
    <n v="3"/>
    <n v="2"/>
    <x v="0"/>
    <x v="1"/>
    <x v="1"/>
    <n v="481"/>
    <n v="962"/>
    <n v="10061920"/>
    <n v="20918.752598752599"/>
  </r>
  <r>
    <s v="TRANS INTERNATIONAL COURIER LTDA"/>
    <x v="0"/>
    <x v="1"/>
    <n v="3"/>
    <n v="2"/>
    <x v="0"/>
    <x v="1"/>
    <x v="2"/>
    <n v="333"/>
    <n v="999"/>
    <n v="5049050"/>
    <n v="15162.312312312311"/>
  </r>
  <r>
    <s v="TRANS INTERNATIONAL COURIER LTDA"/>
    <x v="0"/>
    <x v="1"/>
    <n v="3"/>
    <n v="2"/>
    <x v="0"/>
    <x v="1"/>
    <x v="3"/>
    <n v="174"/>
    <n v="696"/>
    <n v="2532250"/>
    <n v="14553.160919540231"/>
  </r>
  <r>
    <s v="TRANS INTERNATIONAL COURIER LTDA"/>
    <x v="0"/>
    <x v="1"/>
    <n v="3"/>
    <n v="2"/>
    <x v="0"/>
    <x v="1"/>
    <x v="4"/>
    <n v="112"/>
    <n v="560"/>
    <n v="2166113"/>
    <n v="19340.294642857141"/>
  </r>
  <r>
    <s v="TRANS INTERNATIONAL COURIER LTDA"/>
    <x v="0"/>
    <x v="1"/>
    <n v="3"/>
    <n v="2"/>
    <x v="0"/>
    <x v="2"/>
    <x v="0"/>
    <n v="20265"/>
    <n v="20265"/>
    <n v="118438045"/>
    <n v="5844.4631137429069"/>
  </r>
  <r>
    <s v="TRANS INTERNATIONAL COURIER LTDA"/>
    <x v="0"/>
    <x v="1"/>
    <n v="3"/>
    <n v="2"/>
    <x v="0"/>
    <x v="2"/>
    <x v="1"/>
    <n v="465"/>
    <n v="930"/>
    <n v="10652844"/>
    <n v="22909.34193548387"/>
  </r>
  <r>
    <s v="TRANS INTERNATIONAL COURIER LTDA"/>
    <x v="0"/>
    <x v="1"/>
    <n v="3"/>
    <n v="2"/>
    <x v="0"/>
    <x v="2"/>
    <x v="2"/>
    <n v="323"/>
    <n v="969"/>
    <n v="2782426"/>
    <n v="8614.3219814241493"/>
  </r>
  <r>
    <s v="TRANS INTERNATIONAL COURIER LTDA"/>
    <x v="0"/>
    <x v="1"/>
    <n v="3"/>
    <n v="2"/>
    <x v="0"/>
    <x v="2"/>
    <x v="3"/>
    <n v="169"/>
    <n v="676"/>
    <n v="1744896"/>
    <n v="10324.828402366864"/>
  </r>
  <r>
    <s v="TRANS INTERNATIONAL COURIER LTDA"/>
    <x v="0"/>
    <x v="1"/>
    <n v="3"/>
    <n v="2"/>
    <x v="0"/>
    <x v="2"/>
    <x v="4"/>
    <n v="102"/>
    <n v="510"/>
    <n v="1231730"/>
    <n v="12075.784313725489"/>
  </r>
  <r>
    <s v="TRANS INTERNATIONAL COURIER LTDA"/>
    <x v="0"/>
    <x v="1"/>
    <n v="3"/>
    <n v="2"/>
    <x v="0"/>
    <x v="0"/>
    <x v="0"/>
    <n v="55"/>
    <n v="55"/>
    <n v="5423918"/>
    <n v="98616.690909090903"/>
  </r>
  <r>
    <s v="TRANS INTERNATIONAL COURIER LTDA"/>
    <x v="0"/>
    <x v="1"/>
    <n v="3"/>
    <n v="2"/>
    <x v="0"/>
    <x v="0"/>
    <x v="1"/>
    <n v="5"/>
    <n v="10"/>
    <n v="923283"/>
    <n v="184656.6"/>
  </r>
  <r>
    <s v="TRANS INTERNATIONAL COURIER LTDA"/>
    <x v="0"/>
    <x v="1"/>
    <n v="3"/>
    <n v="2"/>
    <x v="0"/>
    <x v="0"/>
    <x v="2"/>
    <n v="1"/>
    <n v="3"/>
    <n v="132440"/>
    <n v="132440"/>
  </r>
  <r>
    <s v="TRANS INTERNATIONAL COURIER LTDA"/>
    <x v="0"/>
    <x v="1"/>
    <n v="3"/>
    <n v="2"/>
    <x v="0"/>
    <x v="0"/>
    <x v="3"/>
    <n v="2"/>
    <n v="8"/>
    <n v="516860"/>
    <n v="258430"/>
  </r>
  <r>
    <s v="TRANS INTERNATIONAL COURIER LTDA"/>
    <x v="0"/>
    <x v="1"/>
    <n v="3"/>
    <n v="3"/>
    <x v="0"/>
    <x v="1"/>
    <x v="0"/>
    <n v="26181"/>
    <n v="26181"/>
    <n v="42258602"/>
    <n v="1614.0942668347275"/>
  </r>
  <r>
    <s v="TRANS INTERNATIONAL COURIER LTDA"/>
    <x v="0"/>
    <x v="1"/>
    <n v="3"/>
    <n v="3"/>
    <x v="0"/>
    <x v="1"/>
    <x v="1"/>
    <n v="516"/>
    <n v="1032"/>
    <n v="65500"/>
    <n v="126.93798449612403"/>
  </r>
  <r>
    <s v="TRANS INTERNATIONAL COURIER LTDA"/>
    <x v="0"/>
    <x v="1"/>
    <n v="3"/>
    <n v="3"/>
    <x v="0"/>
    <x v="1"/>
    <x v="2"/>
    <n v="322"/>
    <n v="966"/>
    <n v="30826"/>
    <n v="95.732919254658384"/>
  </r>
  <r>
    <s v="TRANS INTERNATIONAL COURIER LTDA"/>
    <x v="0"/>
    <x v="1"/>
    <n v="3"/>
    <n v="3"/>
    <x v="0"/>
    <x v="1"/>
    <x v="3"/>
    <n v="198"/>
    <n v="792"/>
    <n v="29810"/>
    <n v="150.55555555555554"/>
  </r>
  <r>
    <s v="TRANS INTERNATIONAL COURIER LTDA"/>
    <x v="0"/>
    <x v="1"/>
    <n v="3"/>
    <n v="3"/>
    <x v="0"/>
    <x v="1"/>
    <x v="4"/>
    <n v="156"/>
    <n v="780"/>
    <n v="10700"/>
    <n v="68.589743589743591"/>
  </r>
  <r>
    <s v="TRANS INTERNATIONAL COURIER LTDA"/>
    <x v="0"/>
    <x v="1"/>
    <n v="3"/>
    <n v="3"/>
    <x v="0"/>
    <x v="2"/>
    <x v="0"/>
    <n v="21047"/>
    <n v="21047"/>
    <n v="124781877"/>
    <n v="5928.7250914619663"/>
  </r>
  <r>
    <s v="TRANS INTERNATIONAL COURIER LTDA"/>
    <x v="0"/>
    <x v="1"/>
    <n v="3"/>
    <n v="3"/>
    <x v="0"/>
    <x v="2"/>
    <x v="1"/>
    <n v="496"/>
    <n v="992"/>
    <n v="3459275"/>
    <n v="6974.3447580645161"/>
  </r>
  <r>
    <s v="TRANS INTERNATIONAL COURIER LTDA"/>
    <x v="0"/>
    <x v="1"/>
    <n v="3"/>
    <n v="3"/>
    <x v="0"/>
    <x v="2"/>
    <x v="2"/>
    <n v="316"/>
    <n v="948"/>
    <n v="2746217"/>
    <n v="8690.5601265822788"/>
  </r>
  <r>
    <s v="TRANS INTERNATIONAL COURIER LTDA"/>
    <x v="0"/>
    <x v="1"/>
    <n v="3"/>
    <n v="3"/>
    <x v="0"/>
    <x v="2"/>
    <x v="3"/>
    <n v="198"/>
    <n v="792"/>
    <n v="2100227"/>
    <n v="10607.207070707071"/>
  </r>
  <r>
    <s v="TRANS INTERNATIONAL COURIER LTDA"/>
    <x v="0"/>
    <x v="1"/>
    <n v="3"/>
    <n v="3"/>
    <x v="0"/>
    <x v="2"/>
    <x v="4"/>
    <n v="154"/>
    <n v="770"/>
    <n v="1844525"/>
    <n v="11977.435064935065"/>
  </r>
  <r>
    <s v="TRANS INTERNATIONAL COURIER LTDA"/>
    <x v="0"/>
    <x v="1"/>
    <n v="3"/>
    <n v="3"/>
    <x v="0"/>
    <x v="0"/>
    <x v="4"/>
    <n v="1"/>
    <n v="5"/>
    <n v="179213"/>
    <n v="179213"/>
  </r>
  <r>
    <s v="TRANS INTERNATIONAL COURIER LTDA"/>
    <x v="0"/>
    <x v="2"/>
    <n v="4"/>
    <n v="2"/>
    <x v="0"/>
    <x v="1"/>
    <x v="4"/>
    <n v="11"/>
    <n v="55"/>
    <n v="69600"/>
    <n v="6327.272727272727"/>
  </r>
  <r>
    <s v="TRANS INTERNATIONAL COURIER LTDA"/>
    <x v="0"/>
    <x v="2"/>
    <n v="4"/>
    <n v="2"/>
    <x v="0"/>
    <x v="2"/>
    <x v="0"/>
    <n v="21054"/>
    <n v="21054"/>
    <n v="139641614"/>
    <n v="6632.5455495392798"/>
  </r>
  <r>
    <s v="TRANS INTERNATIONAL COURIER LTDA"/>
    <x v="0"/>
    <x v="2"/>
    <n v="4"/>
    <n v="2"/>
    <x v="0"/>
    <x v="2"/>
    <x v="1"/>
    <n v="530"/>
    <n v="1060"/>
    <n v="8356762"/>
    <n v="15767.475471698113"/>
  </r>
  <r>
    <s v="TRANS INTERNATIONAL COURIER LTDA"/>
    <x v="0"/>
    <x v="2"/>
    <n v="4"/>
    <n v="2"/>
    <x v="0"/>
    <x v="2"/>
    <x v="2"/>
    <n v="361"/>
    <n v="1083"/>
    <n v="4552774"/>
    <n v="12611.562326869805"/>
  </r>
  <r>
    <s v="TRANS INTERNATIONAL COURIER LTDA"/>
    <x v="0"/>
    <x v="2"/>
    <n v="4"/>
    <n v="2"/>
    <x v="0"/>
    <x v="2"/>
    <x v="3"/>
    <n v="228"/>
    <n v="912"/>
    <n v="3209534"/>
    <n v="14076.903508771929"/>
  </r>
  <r>
    <s v="TRANS INTERNATIONAL COURIER LTDA"/>
    <x v="0"/>
    <x v="2"/>
    <n v="4"/>
    <n v="2"/>
    <x v="0"/>
    <x v="2"/>
    <x v="4"/>
    <n v="118"/>
    <n v="590"/>
    <n v="2018668"/>
    <n v="17107.355932203391"/>
  </r>
  <r>
    <s v="TRANS INTERNATIONAL COURIER LTDA"/>
    <x v="0"/>
    <x v="2"/>
    <n v="4"/>
    <n v="2"/>
    <x v="0"/>
    <x v="0"/>
    <x v="0"/>
    <n v="38"/>
    <n v="38"/>
    <n v="5254388"/>
    <n v="138273.36842105264"/>
  </r>
  <r>
    <s v="TRANS INTERNATIONAL COURIER LTDA"/>
    <x v="0"/>
    <x v="2"/>
    <n v="4"/>
    <n v="2"/>
    <x v="0"/>
    <x v="0"/>
    <x v="1"/>
    <n v="11"/>
    <n v="22"/>
    <n v="1335868"/>
    <n v="121442.54545454546"/>
  </r>
  <r>
    <s v="TRANS INTERNATIONAL COURIER LTDA"/>
    <x v="0"/>
    <x v="2"/>
    <n v="4"/>
    <n v="2"/>
    <x v="0"/>
    <x v="0"/>
    <x v="2"/>
    <n v="1"/>
    <n v="3"/>
    <n v="141463"/>
    <n v="141463"/>
  </r>
  <r>
    <s v="TRANS INTERNATIONAL COURIER LTDA"/>
    <x v="0"/>
    <x v="2"/>
    <n v="4"/>
    <n v="2"/>
    <x v="0"/>
    <x v="0"/>
    <x v="4"/>
    <n v="1"/>
    <n v="5"/>
    <n v="345365"/>
    <n v="345365"/>
  </r>
  <r>
    <s v="TRANS INTERNATIONAL COURIER LTDA"/>
    <x v="0"/>
    <x v="2"/>
    <n v="4"/>
    <n v="3"/>
    <x v="0"/>
    <x v="1"/>
    <x v="0"/>
    <n v="5603"/>
    <n v="5603"/>
    <n v="16195978"/>
    <n v="2890.5903980010708"/>
  </r>
  <r>
    <s v="TRANS INTERNATIONAL COURIER LTDA"/>
    <x v="0"/>
    <x v="2"/>
    <n v="4"/>
    <n v="3"/>
    <x v="0"/>
    <x v="1"/>
    <x v="1"/>
    <n v="19"/>
    <n v="38"/>
    <n v="66360"/>
    <n v="3492.6315789473683"/>
  </r>
  <r>
    <s v="TRANS INTERNATIONAL COURIER LTDA"/>
    <x v="0"/>
    <x v="2"/>
    <n v="4"/>
    <n v="3"/>
    <x v="0"/>
    <x v="1"/>
    <x v="2"/>
    <n v="6"/>
    <n v="18"/>
    <n v="29000"/>
    <n v="4833.333333333333"/>
  </r>
  <r>
    <s v="TRANS INTERNATIONAL COURIER LTDA"/>
    <x v="0"/>
    <x v="2"/>
    <n v="4"/>
    <n v="3"/>
    <x v="0"/>
    <x v="1"/>
    <x v="3"/>
    <n v="6"/>
    <n v="24"/>
    <n v="33210"/>
    <n v="5535"/>
  </r>
  <r>
    <s v="TRANS INTERNATIONAL COURIER LTDA"/>
    <x v="0"/>
    <x v="2"/>
    <n v="4"/>
    <n v="3"/>
    <x v="0"/>
    <x v="1"/>
    <x v="4"/>
    <n v="2"/>
    <n v="10"/>
    <n v="13700"/>
    <n v="6850"/>
  </r>
  <r>
    <s v="TRANS INTERNATIONAL COURIER LTDA"/>
    <x v="0"/>
    <x v="2"/>
    <n v="4"/>
    <n v="3"/>
    <x v="0"/>
    <x v="2"/>
    <x v="0"/>
    <n v="21891"/>
    <n v="21891"/>
    <n v="170268589"/>
    <n v="7778.0178612215068"/>
  </r>
  <r>
    <s v="TRANS INTERNATIONAL COURIER LTDA"/>
    <x v="0"/>
    <x v="2"/>
    <n v="4"/>
    <n v="3"/>
    <x v="0"/>
    <x v="2"/>
    <x v="1"/>
    <n v="542"/>
    <n v="1084"/>
    <n v="10290246"/>
    <n v="18985.693726937268"/>
  </r>
  <r>
    <s v="TRANS INTERNATIONAL COURIER LTDA"/>
    <x v="0"/>
    <x v="2"/>
    <n v="4"/>
    <n v="3"/>
    <x v="0"/>
    <x v="2"/>
    <x v="2"/>
    <n v="347"/>
    <n v="1041"/>
    <n v="7067132"/>
    <n v="20366.374639769452"/>
  </r>
  <r>
    <s v="TRANS INTERNATIONAL COURIER LTDA"/>
    <x v="0"/>
    <x v="2"/>
    <n v="4"/>
    <n v="3"/>
    <x v="0"/>
    <x v="2"/>
    <x v="3"/>
    <n v="191"/>
    <n v="764"/>
    <n v="2251328"/>
    <n v="11787.057591623037"/>
  </r>
  <r>
    <s v="TRANS INTERNATIONAL COURIER LTDA"/>
    <x v="0"/>
    <x v="2"/>
    <n v="4"/>
    <n v="3"/>
    <x v="0"/>
    <x v="2"/>
    <x v="4"/>
    <n v="96"/>
    <n v="480"/>
    <n v="1620346"/>
    <n v="16878.604166666668"/>
  </r>
  <r>
    <s v="TRANS INTERNATIONAL COURIER LTDA"/>
    <x v="0"/>
    <x v="2"/>
    <n v="4"/>
    <n v="3"/>
    <x v="0"/>
    <x v="0"/>
    <x v="0"/>
    <n v="50"/>
    <n v="50"/>
    <n v="4328062"/>
    <n v="86561.24"/>
  </r>
  <r>
    <s v="TRANS INTERNATIONAL COURIER LTDA"/>
    <x v="0"/>
    <x v="2"/>
    <n v="4"/>
    <n v="3"/>
    <x v="0"/>
    <x v="0"/>
    <x v="1"/>
    <n v="5"/>
    <n v="10"/>
    <n v="622588"/>
    <n v="124517.6"/>
  </r>
  <r>
    <s v="TRANS INTERNATIONAL COURIER LTDA"/>
    <x v="0"/>
    <x v="2"/>
    <n v="4"/>
    <n v="3"/>
    <x v="0"/>
    <x v="0"/>
    <x v="2"/>
    <n v="4"/>
    <n v="12"/>
    <n v="604347"/>
    <n v="151086.75"/>
  </r>
  <r>
    <s v="TRANS INTERNATIONAL COURIER LTDA"/>
    <x v="0"/>
    <x v="2"/>
    <n v="4"/>
    <n v="3"/>
    <x v="0"/>
    <x v="0"/>
    <x v="3"/>
    <n v="2"/>
    <n v="8"/>
    <n v="368306"/>
    <n v="184153"/>
  </r>
  <r>
    <s v="TRANS INTERNATIONAL COURIER LTDA"/>
    <x v="0"/>
    <x v="2"/>
    <n v="4"/>
    <n v="1"/>
    <x v="0"/>
    <x v="1"/>
    <x v="0"/>
    <n v="4732"/>
    <n v="4732"/>
    <n v="16055778"/>
    <n v="3393.0215553677094"/>
  </r>
  <r>
    <s v="TRANS INTERNATIONAL COURIER LTDA"/>
    <x v="0"/>
    <x v="2"/>
    <n v="4"/>
    <n v="1"/>
    <x v="0"/>
    <x v="1"/>
    <x v="1"/>
    <n v="4"/>
    <n v="8"/>
    <n v="11500"/>
    <n v="2875"/>
  </r>
  <r>
    <s v="TRANS INTERNATIONAL COURIER LTDA"/>
    <x v="0"/>
    <x v="2"/>
    <n v="4"/>
    <n v="1"/>
    <x v="0"/>
    <x v="1"/>
    <x v="2"/>
    <n v="6"/>
    <n v="18"/>
    <n v="30100"/>
    <n v="5016.666666666667"/>
  </r>
  <r>
    <s v="TRANS INTERNATIONAL COURIER LTDA"/>
    <x v="0"/>
    <x v="2"/>
    <n v="4"/>
    <n v="1"/>
    <x v="0"/>
    <x v="1"/>
    <x v="3"/>
    <n v="3"/>
    <n v="12"/>
    <n v="16170"/>
    <n v="5390"/>
  </r>
  <r>
    <s v="TRANS INTERNATIONAL COURIER LTDA"/>
    <x v="0"/>
    <x v="2"/>
    <n v="4"/>
    <n v="1"/>
    <x v="0"/>
    <x v="1"/>
    <x v="4"/>
    <n v="2"/>
    <n v="10"/>
    <n v="15200"/>
    <n v="7600"/>
  </r>
  <r>
    <s v="TRANS INTERNATIONAL COURIER LTDA"/>
    <x v="0"/>
    <x v="2"/>
    <n v="4"/>
    <n v="1"/>
    <x v="0"/>
    <x v="2"/>
    <x v="0"/>
    <n v="19873"/>
    <n v="19873"/>
    <n v="121288448"/>
    <n v="6103.1775776178738"/>
  </r>
  <r>
    <s v="TRANS INTERNATIONAL COURIER LTDA"/>
    <x v="0"/>
    <x v="2"/>
    <n v="4"/>
    <n v="1"/>
    <x v="0"/>
    <x v="2"/>
    <x v="1"/>
    <n v="505"/>
    <n v="1010"/>
    <n v="4553082"/>
    <n v="9016.0039603960395"/>
  </r>
  <r>
    <s v="TRANS INTERNATIONAL COURIER LTDA"/>
    <x v="0"/>
    <x v="2"/>
    <n v="4"/>
    <n v="1"/>
    <x v="0"/>
    <x v="2"/>
    <x v="2"/>
    <n v="311"/>
    <n v="933"/>
    <n v="3683909"/>
    <n v="11845.36655948553"/>
  </r>
  <r>
    <s v="TRANS INTERNATIONAL COURIER LTDA"/>
    <x v="0"/>
    <x v="2"/>
    <n v="4"/>
    <n v="1"/>
    <x v="0"/>
    <x v="2"/>
    <x v="3"/>
    <n v="188"/>
    <n v="752"/>
    <n v="3005100"/>
    <n v="15984.574468085106"/>
  </r>
  <r>
    <s v="TRANS INTERNATIONAL COURIER LTDA"/>
    <x v="0"/>
    <x v="2"/>
    <n v="4"/>
    <n v="1"/>
    <x v="0"/>
    <x v="2"/>
    <x v="4"/>
    <n v="132"/>
    <n v="660"/>
    <n v="2082591"/>
    <n v="15777.204545454546"/>
  </r>
  <r>
    <s v="TRANS INTERNATIONAL COURIER LTDA"/>
    <x v="0"/>
    <x v="2"/>
    <n v="4"/>
    <n v="1"/>
    <x v="0"/>
    <x v="0"/>
    <x v="0"/>
    <n v="56"/>
    <n v="56"/>
    <n v="8718827"/>
    <n v="155693.33928571429"/>
  </r>
  <r>
    <s v="TRANS INTERNATIONAL COURIER LTDA"/>
    <x v="0"/>
    <x v="2"/>
    <n v="4"/>
    <n v="1"/>
    <x v="0"/>
    <x v="0"/>
    <x v="1"/>
    <n v="3"/>
    <n v="6"/>
    <n v="330108"/>
    <n v="110036"/>
  </r>
  <r>
    <s v="TRANS INTERNATIONAL COURIER LTDA"/>
    <x v="0"/>
    <x v="2"/>
    <n v="4"/>
    <n v="1"/>
    <x v="0"/>
    <x v="0"/>
    <x v="2"/>
    <n v="1"/>
    <n v="3"/>
    <n v="143370"/>
    <n v="143370"/>
  </r>
  <r>
    <s v="TRANS INTERNATIONAL COURIER LTDA"/>
    <x v="0"/>
    <x v="2"/>
    <n v="4"/>
    <n v="1"/>
    <x v="0"/>
    <x v="0"/>
    <x v="3"/>
    <n v="1"/>
    <n v="4"/>
    <n v="162735"/>
    <n v="162735"/>
  </r>
  <r>
    <s v="TRANS INTERNATIONAL COURIER LTDA"/>
    <x v="0"/>
    <x v="2"/>
    <n v="4"/>
    <n v="1"/>
    <x v="0"/>
    <x v="0"/>
    <x v="4"/>
    <n v="1"/>
    <n v="5"/>
    <n v="185164"/>
    <n v="185164"/>
  </r>
  <r>
    <s v="TRANS INTERNATIONAL COURIER LTDA"/>
    <x v="0"/>
    <x v="2"/>
    <n v="4"/>
    <n v="2"/>
    <x v="0"/>
    <x v="1"/>
    <x v="0"/>
    <n v="4852"/>
    <n v="4852"/>
    <n v="16629168"/>
    <n v="3427.2811211871394"/>
  </r>
  <r>
    <s v="TRANS INTERNATIONAL COURIER LTDA"/>
    <x v="0"/>
    <x v="2"/>
    <n v="4"/>
    <n v="2"/>
    <x v="0"/>
    <x v="1"/>
    <x v="1"/>
    <n v="15"/>
    <n v="30"/>
    <n v="60330"/>
    <n v="4022"/>
  </r>
  <r>
    <s v="TRANS INTERNATIONAL COURIER LTDA"/>
    <x v="0"/>
    <x v="2"/>
    <n v="4"/>
    <n v="2"/>
    <x v="0"/>
    <x v="1"/>
    <x v="2"/>
    <n v="15"/>
    <n v="45"/>
    <n v="73050"/>
    <n v="4870"/>
  </r>
  <r>
    <s v="TRANS INTERNATIONAL COURIER LTDA"/>
    <x v="0"/>
    <x v="2"/>
    <n v="4"/>
    <n v="2"/>
    <x v="0"/>
    <x v="1"/>
    <x v="3"/>
    <n v="10"/>
    <n v="40"/>
    <n v="50700"/>
    <n v="5070"/>
  </r>
  <r>
    <s v="TRANS SAFE EXPRESS T S E INTERNATIONAL S A"/>
    <x v="0"/>
    <x v="0"/>
    <n v="2"/>
    <n v="3"/>
    <x v="0"/>
    <x v="2"/>
    <x v="0"/>
    <n v="3774"/>
    <n v="377"/>
    <n v="31303542"/>
    <n v="8294.5262321144673"/>
  </r>
  <r>
    <s v="TRANS SAFE EXPRESS T S E INTERNATIONAL S A"/>
    <x v="0"/>
    <x v="0"/>
    <n v="2"/>
    <n v="3"/>
    <x v="0"/>
    <x v="2"/>
    <x v="1"/>
    <n v="419"/>
    <n v="670"/>
    <n v="3478171"/>
    <n v="8301.1241050119334"/>
  </r>
  <r>
    <s v="TRANS SAFE EXPRESS T S E INTERNATIONAL S A"/>
    <x v="0"/>
    <x v="0"/>
    <n v="2"/>
    <n v="3"/>
    <x v="0"/>
    <x v="1"/>
    <x v="1"/>
    <n v="1300"/>
    <n v="2080"/>
    <n v="11007137"/>
    <n v="8467.0284615384608"/>
  </r>
  <r>
    <s v="TRANS SAFE EXPRESS T S E INTERNATIONAL S A"/>
    <x v="0"/>
    <x v="0"/>
    <n v="2"/>
    <n v="1"/>
    <x v="0"/>
    <x v="1"/>
    <x v="0"/>
    <n v="10635"/>
    <n v="1064"/>
    <n v="90389680"/>
    <n v="8499.2646920545376"/>
  </r>
  <r>
    <s v="TRANS SAFE EXPRESS T S E INTERNATIONAL S A"/>
    <x v="0"/>
    <x v="0"/>
    <n v="2"/>
    <n v="1"/>
    <x v="0"/>
    <x v="1"/>
    <x v="1"/>
    <n v="1182"/>
    <n v="1891"/>
    <n v="10043290"/>
    <n v="8496.861252115059"/>
  </r>
  <r>
    <s v="TRANS SAFE EXPRESS T S E INTERNATIONAL S A"/>
    <x v="0"/>
    <x v="0"/>
    <n v="2"/>
    <n v="1"/>
    <x v="0"/>
    <x v="2"/>
    <x v="0"/>
    <n v="4009"/>
    <n v="401"/>
    <n v="33357645"/>
    <n v="8320.6896981790978"/>
  </r>
  <r>
    <s v="TRANS SAFE EXPRESS T S E INTERNATIONAL S A"/>
    <x v="0"/>
    <x v="0"/>
    <n v="2"/>
    <n v="1"/>
    <x v="0"/>
    <x v="2"/>
    <x v="1"/>
    <n v="445"/>
    <n v="712"/>
    <n v="300706413"/>
    <n v="675744.74831460672"/>
  </r>
  <r>
    <s v="TRANS SAFE EXPRESS T S E INTERNATIONAL S A"/>
    <x v="0"/>
    <x v="0"/>
    <n v="2"/>
    <n v="2"/>
    <x v="0"/>
    <x v="1"/>
    <x v="0"/>
    <n v="13381"/>
    <n v="1338"/>
    <n v="100708437"/>
    <n v="7526.2265152081309"/>
  </r>
  <r>
    <s v="TRANS SAFE EXPRESS T S E INTERNATIONAL S A"/>
    <x v="0"/>
    <x v="0"/>
    <n v="2"/>
    <n v="2"/>
    <x v="0"/>
    <x v="1"/>
    <x v="1"/>
    <n v="1487"/>
    <n v="2379"/>
    <n v="11189826"/>
    <n v="7525.1015467383995"/>
  </r>
  <r>
    <s v="TRANS SAFE EXPRESS T S E INTERNATIONAL S A"/>
    <x v="0"/>
    <x v="0"/>
    <n v="2"/>
    <n v="2"/>
    <x v="0"/>
    <x v="2"/>
    <x v="0"/>
    <n v="4516"/>
    <n v="452"/>
    <n v="37601942"/>
    <n v="8326.3821966341893"/>
  </r>
  <r>
    <s v="TRANS SAFE EXPRESS T S E INTERNATIONAL S A"/>
    <x v="0"/>
    <x v="0"/>
    <n v="2"/>
    <n v="2"/>
    <x v="0"/>
    <x v="2"/>
    <x v="1"/>
    <n v="502"/>
    <n v="803"/>
    <n v="4177954"/>
    <n v="8322.6175298804774"/>
  </r>
  <r>
    <s v="TRANS SAFE EXPRESS T S E INTERNATIONAL S A"/>
    <x v="0"/>
    <x v="0"/>
    <n v="2"/>
    <n v="3"/>
    <x v="0"/>
    <x v="1"/>
    <x v="0"/>
    <n v="11699"/>
    <n v="1170"/>
    <n v="99064235"/>
    <n v="8467.752371997607"/>
  </r>
  <r>
    <s v="TRANS SAFE EXPRESS T S E INTERNATIONAL S A"/>
    <x v="0"/>
    <x v="1"/>
    <n v="3"/>
    <n v="2"/>
    <x v="0"/>
    <x v="1"/>
    <x v="0"/>
    <n v="17727"/>
    <n v="443.24"/>
    <n v="150486358"/>
    <n v="8489.1046426355279"/>
  </r>
  <r>
    <s v="TRANS SAFE EXPRESS T S E INTERNATIONAL S A"/>
    <x v="0"/>
    <x v="1"/>
    <n v="3"/>
    <n v="1"/>
    <x v="0"/>
    <x v="2"/>
    <x v="0"/>
    <n v="6480"/>
    <n v="167.82"/>
    <n v="54033003"/>
    <n v="8338.4263888888891"/>
  </r>
  <r>
    <s v="TRANS SAFE EXPRESS T S E INTERNATIONAL S A"/>
    <x v="0"/>
    <x v="1"/>
    <n v="3"/>
    <n v="1"/>
    <x v="0"/>
    <x v="1"/>
    <x v="2"/>
    <n v="1"/>
    <n v="2.6"/>
    <n v="5182"/>
    <n v="5182"/>
  </r>
  <r>
    <s v="TRANS SAFE EXPRESS T S E INTERNATIONAL S A"/>
    <x v="0"/>
    <x v="1"/>
    <n v="3"/>
    <n v="2"/>
    <x v="0"/>
    <x v="1"/>
    <x v="1"/>
    <n v="4"/>
    <n v="4.96"/>
    <n v="31724"/>
    <n v="7931"/>
  </r>
  <r>
    <s v="TRANS SAFE EXPRESS T S E INTERNATIONAL S A"/>
    <x v="0"/>
    <x v="1"/>
    <n v="3"/>
    <n v="2"/>
    <x v="0"/>
    <x v="2"/>
    <x v="0"/>
    <n v="8007"/>
    <n v="208.26"/>
    <n v="67337379"/>
    <n v="8409.8137879355563"/>
  </r>
  <r>
    <s v="TRANS SAFE EXPRESS T S E INTERNATIONAL S A"/>
    <x v="0"/>
    <x v="1"/>
    <n v="3"/>
    <n v="1"/>
    <x v="0"/>
    <x v="1"/>
    <x v="0"/>
    <n v="16102"/>
    <n v="401.14"/>
    <n v="120436593"/>
    <n v="7479.6045832815798"/>
  </r>
  <r>
    <s v="TRANS SAFE EXPRESS T S E INTERNATIONAL S A"/>
    <x v="0"/>
    <x v="1"/>
    <n v="3"/>
    <n v="3"/>
    <x v="0"/>
    <x v="2"/>
    <x v="1"/>
    <n v="1"/>
    <n v="1.02"/>
    <n v="7931"/>
    <n v="7931"/>
  </r>
  <r>
    <s v="TRANS SAFE EXPRESS T S E INTERNATIONAL S A"/>
    <x v="0"/>
    <x v="1"/>
    <n v="3"/>
    <n v="2"/>
    <x v="0"/>
    <x v="2"/>
    <x v="1"/>
    <n v="2"/>
    <n v="2.04"/>
    <n v="15862"/>
    <n v="7931"/>
  </r>
  <r>
    <s v="TRANS SAFE EXPRESS T S E INTERNATIONAL S A"/>
    <x v="0"/>
    <x v="1"/>
    <n v="3"/>
    <n v="3"/>
    <x v="0"/>
    <x v="1"/>
    <x v="0"/>
    <n v="18366"/>
    <n v="474.44"/>
    <n v="136950756"/>
    <n v="7456.7546553413913"/>
  </r>
  <r>
    <s v="TRANS SAFE EXPRESS T S E INTERNATIONAL S A"/>
    <x v="0"/>
    <x v="1"/>
    <n v="3"/>
    <n v="3"/>
    <x v="0"/>
    <x v="1"/>
    <x v="1"/>
    <n v="4"/>
    <n v="4.58"/>
    <n v="20728"/>
    <n v="5182"/>
  </r>
  <r>
    <s v="TRANS SAFE EXPRESS T S E INTERNATIONAL S A"/>
    <x v="0"/>
    <x v="1"/>
    <n v="3"/>
    <n v="3"/>
    <x v="0"/>
    <x v="1"/>
    <x v="2"/>
    <n v="2"/>
    <n v="4.22"/>
    <n v="10364"/>
    <n v="5182"/>
  </r>
  <r>
    <s v="TRANS SAFE EXPRESS T S E INTERNATIONAL S A"/>
    <x v="0"/>
    <x v="1"/>
    <n v="3"/>
    <n v="3"/>
    <x v="0"/>
    <x v="2"/>
    <x v="0"/>
    <n v="7681"/>
    <n v="193.86"/>
    <n v="63352327"/>
    <n v="8247.9269626350742"/>
  </r>
  <r>
    <s v="TRANS SAFE EXPRESS T S E INTERNATIONAL S A"/>
    <x v="0"/>
    <x v="1"/>
    <n v="3"/>
    <n v="1"/>
    <x v="0"/>
    <x v="1"/>
    <x v="1"/>
    <n v="3"/>
    <n v="3.4"/>
    <n v="15546"/>
    <n v="5182"/>
  </r>
  <r>
    <s v="TRANS SAFE EXPRESS T S E INTERNATIONAL S A"/>
    <x v="0"/>
    <x v="2"/>
    <n v="4"/>
    <n v="1"/>
    <x v="0"/>
    <x v="1"/>
    <x v="2"/>
    <n v="3"/>
    <n v="6.08"/>
    <n v="23793"/>
    <n v="7931"/>
  </r>
  <r>
    <s v="TRANS SAFE EXPRESS T S E INTERNATIONAL S A"/>
    <x v="0"/>
    <x v="2"/>
    <n v="4"/>
    <n v="1"/>
    <x v="0"/>
    <x v="1"/>
    <x v="1"/>
    <n v="3"/>
    <n v="3.38"/>
    <n v="23793"/>
    <n v="7931"/>
  </r>
  <r>
    <s v="TRANS SAFE EXPRESS T S E INTERNATIONAL S A"/>
    <x v="0"/>
    <x v="2"/>
    <n v="4"/>
    <n v="1"/>
    <x v="0"/>
    <x v="1"/>
    <x v="0"/>
    <n v="15042"/>
    <n v="362.46"/>
    <n v="127266804"/>
    <n v="8460.7634623055437"/>
  </r>
  <r>
    <s v="TRANS SAFE EXPRESS T S E INTERNATIONAL S A"/>
    <x v="0"/>
    <x v="2"/>
    <n v="4"/>
    <n v="3"/>
    <x v="0"/>
    <x v="2"/>
    <x v="2"/>
    <n v="4"/>
    <n v="8.08"/>
    <n v="31724"/>
    <n v="7931"/>
  </r>
  <r>
    <s v="TRANS SAFE EXPRESS T S E INTERNATIONAL S A"/>
    <x v="0"/>
    <x v="2"/>
    <n v="4"/>
    <n v="3"/>
    <x v="0"/>
    <x v="1"/>
    <x v="4"/>
    <n v="14"/>
    <n v="68.599999999999994"/>
    <n v="111034"/>
    <n v="7931"/>
  </r>
  <r>
    <s v="TRANS SAFE EXPRESS T S E INTERNATIONAL S A"/>
    <x v="0"/>
    <x v="2"/>
    <n v="4"/>
    <n v="3"/>
    <x v="0"/>
    <x v="1"/>
    <x v="3"/>
    <n v="2"/>
    <n v="6.74"/>
    <n v="15862"/>
    <n v="7931"/>
  </r>
  <r>
    <s v="TRANS SAFE EXPRESS T S E INTERNATIONAL S A"/>
    <x v="0"/>
    <x v="2"/>
    <n v="4"/>
    <n v="3"/>
    <x v="0"/>
    <x v="1"/>
    <x v="2"/>
    <n v="6"/>
    <n v="13.52"/>
    <n v="47586"/>
    <n v="7931"/>
  </r>
  <r>
    <s v="TRANS SAFE EXPRESS T S E INTERNATIONAL S A"/>
    <x v="0"/>
    <x v="2"/>
    <n v="4"/>
    <n v="3"/>
    <x v="0"/>
    <x v="1"/>
    <x v="1"/>
    <n v="20"/>
    <n v="21.74"/>
    <n v="158620"/>
    <n v="7931"/>
  </r>
  <r>
    <s v="TRANS SAFE EXPRESS T S E INTERNATIONAL S A"/>
    <x v="0"/>
    <x v="2"/>
    <n v="4"/>
    <n v="3"/>
    <x v="0"/>
    <x v="1"/>
    <x v="0"/>
    <n v="17550"/>
    <n v="430"/>
    <n v="149325939"/>
    <n v="8508.6005128205124"/>
  </r>
  <r>
    <s v="TRANS SAFE EXPRESS T S E INTERNATIONAL S A"/>
    <x v="0"/>
    <x v="2"/>
    <n v="4"/>
    <n v="2"/>
    <x v="0"/>
    <x v="2"/>
    <x v="3"/>
    <n v="1"/>
    <n v="5"/>
    <n v="7931"/>
    <n v="7931"/>
  </r>
  <r>
    <s v="TRANS SAFE EXPRESS T S E INTERNATIONAL S A"/>
    <x v="0"/>
    <x v="2"/>
    <n v="4"/>
    <n v="2"/>
    <x v="0"/>
    <x v="2"/>
    <x v="2"/>
    <n v="1"/>
    <n v="2.08"/>
    <n v="7931"/>
    <n v="7931"/>
  </r>
  <r>
    <s v="TRANS SAFE EXPRESS T S E INTERNATIONAL S A"/>
    <x v="0"/>
    <x v="2"/>
    <n v="4"/>
    <n v="2"/>
    <x v="0"/>
    <x v="2"/>
    <x v="1"/>
    <n v="8"/>
    <n v="8.7200000000000006"/>
    <n v="63448"/>
    <n v="7931"/>
  </r>
  <r>
    <s v="TRANS SAFE EXPRESS T S E INTERNATIONAL S A"/>
    <x v="0"/>
    <x v="2"/>
    <n v="4"/>
    <n v="2"/>
    <x v="0"/>
    <x v="2"/>
    <x v="0"/>
    <n v="7077"/>
    <n v="176.24"/>
    <n v="59149494"/>
    <n v="8357.9898261975413"/>
  </r>
  <r>
    <s v="TRANS SAFE EXPRESS T S E INTERNATIONAL S A"/>
    <x v="0"/>
    <x v="2"/>
    <n v="4"/>
    <n v="2"/>
    <x v="0"/>
    <x v="1"/>
    <x v="4"/>
    <n v="6"/>
    <n v="30"/>
    <n v="47586"/>
    <n v="7931"/>
  </r>
  <r>
    <s v="TRANS SAFE EXPRESS T S E INTERNATIONAL S A"/>
    <x v="0"/>
    <x v="2"/>
    <n v="4"/>
    <n v="2"/>
    <x v="0"/>
    <x v="1"/>
    <x v="3"/>
    <n v="1"/>
    <n v="3.06"/>
    <n v="7931"/>
    <n v="7931"/>
  </r>
  <r>
    <s v="TRANS SAFE EXPRESS T S E INTERNATIONAL S A"/>
    <x v="0"/>
    <x v="2"/>
    <n v="4"/>
    <n v="2"/>
    <x v="0"/>
    <x v="1"/>
    <x v="2"/>
    <n v="1"/>
    <n v="2"/>
    <n v="7931"/>
    <n v="7931"/>
  </r>
  <r>
    <s v="TRANS SAFE EXPRESS T S E INTERNATIONAL S A"/>
    <x v="0"/>
    <x v="2"/>
    <n v="4"/>
    <n v="2"/>
    <x v="0"/>
    <x v="1"/>
    <x v="1"/>
    <n v="2"/>
    <n v="2.08"/>
    <n v="15862"/>
    <n v="7931"/>
  </r>
  <r>
    <s v="TRANS SAFE EXPRESS T S E INTERNATIONAL S A"/>
    <x v="0"/>
    <x v="2"/>
    <n v="4"/>
    <n v="2"/>
    <x v="0"/>
    <x v="1"/>
    <x v="0"/>
    <n v="16037"/>
    <n v="385.26"/>
    <n v="135371860"/>
    <n v="8441.2209266072205"/>
  </r>
  <r>
    <s v="TRANS SAFE EXPRESS T S E INTERNATIONAL S A"/>
    <x v="0"/>
    <x v="2"/>
    <n v="4"/>
    <n v="1"/>
    <x v="0"/>
    <x v="2"/>
    <x v="2"/>
    <n v="3"/>
    <n v="6.2"/>
    <n v="23793"/>
    <n v="7931"/>
  </r>
  <r>
    <s v="TRANS SAFE EXPRESS T S E INTERNATIONAL S A"/>
    <x v="0"/>
    <x v="2"/>
    <n v="4"/>
    <n v="1"/>
    <x v="0"/>
    <x v="2"/>
    <x v="1"/>
    <n v="3"/>
    <n v="4.0199999999999996"/>
    <n v="23793"/>
    <n v="7931"/>
  </r>
  <r>
    <s v="TRANS SAFE EXPRESS T S E INTERNATIONAL S A"/>
    <x v="0"/>
    <x v="2"/>
    <n v="4"/>
    <n v="1"/>
    <x v="0"/>
    <x v="2"/>
    <x v="0"/>
    <n v="6507"/>
    <n v="166.24"/>
    <n v="54205929"/>
    <n v="8330.4024896265564"/>
  </r>
  <r>
    <s v="TRANS SAFE EXPRESS T S E INTERNATIONAL S A"/>
    <x v="0"/>
    <x v="2"/>
    <n v="4"/>
    <n v="1"/>
    <x v="0"/>
    <x v="1"/>
    <x v="4"/>
    <n v="2"/>
    <n v="8.18"/>
    <n v="15862"/>
    <n v="7931"/>
  </r>
  <r>
    <s v="TRANS SAFE EXPRESS T S E INTERNATIONAL S A"/>
    <x v="0"/>
    <x v="2"/>
    <n v="4"/>
    <n v="1"/>
    <x v="0"/>
    <x v="1"/>
    <x v="3"/>
    <n v="2"/>
    <n v="7.32"/>
    <n v="15862"/>
    <n v="7931"/>
  </r>
  <r>
    <s v="TRANS SAFE EXPRESS T S E INTERNATIONAL S A"/>
    <x v="0"/>
    <x v="2"/>
    <n v="4"/>
    <n v="3"/>
    <x v="0"/>
    <x v="2"/>
    <x v="0"/>
    <n v="8058"/>
    <n v="196.28"/>
    <n v="68001792"/>
    <n v="8439.0409530900961"/>
  </r>
  <r>
    <s v="TRANS SAFE EXPRESS T S E INTERNATIONAL S A"/>
    <x v="0"/>
    <x v="2"/>
    <n v="4"/>
    <n v="3"/>
    <x v="0"/>
    <x v="2"/>
    <x v="1"/>
    <n v="10"/>
    <n v="12.2"/>
    <n v="79310"/>
    <n v="7931"/>
  </r>
  <r>
    <s v="TRANSARMENIA CARGA S.A."/>
    <x v="0"/>
    <x v="0"/>
    <n v="2"/>
    <n v="2"/>
    <x v="0"/>
    <x v="2"/>
    <x v="3"/>
    <n v="53"/>
    <n v="212"/>
    <n v="488200"/>
    <n v="9211.3207547169804"/>
  </r>
  <r>
    <s v="TRANSARMENIA CARGA S.A."/>
    <x v="0"/>
    <x v="0"/>
    <n v="2"/>
    <n v="1"/>
    <x v="0"/>
    <x v="2"/>
    <x v="0"/>
    <n v="3473"/>
    <n v="326"/>
    <n v="22188400"/>
    <n v="6388.8281025050392"/>
  </r>
  <r>
    <s v="TRANSARMENIA CARGA S.A."/>
    <x v="0"/>
    <x v="0"/>
    <n v="2"/>
    <n v="3"/>
    <x v="0"/>
    <x v="2"/>
    <x v="0"/>
    <n v="3883"/>
    <n v="438"/>
    <n v="25001600"/>
    <n v="6438.7329384496525"/>
  </r>
  <r>
    <s v="TRANSARMENIA CARGA S.A."/>
    <x v="0"/>
    <x v="0"/>
    <n v="2"/>
    <n v="3"/>
    <x v="0"/>
    <x v="2"/>
    <x v="1"/>
    <n v="63"/>
    <n v="126"/>
    <n v="564900"/>
    <n v="8966.6666666666661"/>
  </r>
  <r>
    <s v="TRANSARMENIA CARGA S.A."/>
    <x v="0"/>
    <x v="0"/>
    <n v="2"/>
    <n v="3"/>
    <x v="0"/>
    <x v="2"/>
    <x v="2"/>
    <n v="182"/>
    <n v="546"/>
    <n v="1806300"/>
    <n v="9924.7252747252751"/>
  </r>
  <r>
    <s v="TRANSARMENIA CARGA S.A."/>
    <x v="0"/>
    <x v="0"/>
    <n v="2"/>
    <n v="3"/>
    <x v="0"/>
    <x v="2"/>
    <x v="3"/>
    <n v="47"/>
    <n v="188"/>
    <n v="427600"/>
    <n v="9097.8723404255325"/>
  </r>
  <r>
    <s v="TRANSARMENIA CARGA S.A."/>
    <x v="0"/>
    <x v="0"/>
    <n v="2"/>
    <n v="3"/>
    <x v="0"/>
    <x v="2"/>
    <x v="4"/>
    <n v="2576"/>
    <n v="12880"/>
    <n v="19416200"/>
    <n v="7537.3447204968943"/>
  </r>
  <r>
    <s v="TRANSARMENIA CARGA S.A."/>
    <x v="0"/>
    <x v="0"/>
    <n v="2"/>
    <n v="2"/>
    <x v="0"/>
    <x v="2"/>
    <x v="2"/>
    <n v="173"/>
    <n v="519"/>
    <n v="1723300"/>
    <n v="9961.2716763005774"/>
  </r>
  <r>
    <s v="TRANSARMENIA CARGA S.A."/>
    <x v="0"/>
    <x v="0"/>
    <n v="2"/>
    <n v="2"/>
    <x v="0"/>
    <x v="2"/>
    <x v="1"/>
    <n v="59"/>
    <n v="118"/>
    <n v="579000"/>
    <n v="9813.5593220338978"/>
  </r>
  <r>
    <s v="TRANSARMENIA CARGA S.A."/>
    <x v="0"/>
    <x v="0"/>
    <n v="2"/>
    <n v="2"/>
    <x v="0"/>
    <x v="2"/>
    <x v="0"/>
    <n v="4033"/>
    <n v="346"/>
    <n v="25730400"/>
    <n v="6379.9652863873043"/>
  </r>
  <r>
    <s v="TRANSARMENIA CARGA S.A."/>
    <x v="0"/>
    <x v="0"/>
    <n v="2"/>
    <n v="1"/>
    <x v="0"/>
    <x v="2"/>
    <x v="4"/>
    <n v="2550"/>
    <n v="12750"/>
    <n v="19291800"/>
    <n v="7565.411764705882"/>
  </r>
  <r>
    <s v="TRANSARMENIA CARGA S.A."/>
    <x v="0"/>
    <x v="0"/>
    <n v="2"/>
    <n v="1"/>
    <x v="0"/>
    <x v="2"/>
    <x v="3"/>
    <n v="47"/>
    <n v="188"/>
    <n v="441250"/>
    <n v="9388.2978723404249"/>
  </r>
  <r>
    <s v="TRANSARMENIA CARGA S.A."/>
    <x v="0"/>
    <x v="0"/>
    <n v="2"/>
    <n v="1"/>
    <x v="0"/>
    <x v="2"/>
    <x v="2"/>
    <n v="148"/>
    <n v="444"/>
    <n v="1516950"/>
    <n v="10249.662162162162"/>
  </r>
  <r>
    <s v="TRANSARMENIA CARGA S.A."/>
    <x v="0"/>
    <x v="0"/>
    <n v="2"/>
    <n v="1"/>
    <x v="0"/>
    <x v="2"/>
    <x v="1"/>
    <n v="43"/>
    <n v="86"/>
    <n v="396200"/>
    <n v="9213.9534883720935"/>
  </r>
  <r>
    <s v="TRANSARMENIA CARGA S.A."/>
    <x v="0"/>
    <x v="0"/>
    <n v="2"/>
    <n v="2"/>
    <x v="0"/>
    <x v="2"/>
    <x v="4"/>
    <n v="2717"/>
    <n v="13585"/>
    <n v="20948900"/>
    <n v="7710.3054839896949"/>
  </r>
  <r>
    <s v="TRANSARMENIA CARGA S.A."/>
    <x v="0"/>
    <x v="1"/>
    <n v="3"/>
    <n v="2"/>
    <x v="0"/>
    <x v="2"/>
    <x v="4"/>
    <n v="2637"/>
    <n v="13185"/>
    <n v="19990000"/>
    <n v="7580.5839969662493"/>
  </r>
  <r>
    <s v="TRANSARMENIA CARGA S.A."/>
    <x v="0"/>
    <x v="1"/>
    <n v="3"/>
    <n v="2"/>
    <x v="0"/>
    <x v="2"/>
    <x v="3"/>
    <n v="68"/>
    <n v="272"/>
    <n v="603200"/>
    <n v="8870.5882352941171"/>
  </r>
  <r>
    <s v="TRANSARMENIA CARGA S.A."/>
    <x v="0"/>
    <x v="1"/>
    <n v="3"/>
    <n v="2"/>
    <x v="0"/>
    <x v="2"/>
    <x v="2"/>
    <n v="182"/>
    <n v="546"/>
    <n v="1820650"/>
    <n v="10003.571428571429"/>
  </r>
  <r>
    <s v="TRANSARMENIA CARGA S.A."/>
    <x v="0"/>
    <x v="1"/>
    <n v="3"/>
    <n v="2"/>
    <x v="0"/>
    <x v="2"/>
    <x v="1"/>
    <n v="53"/>
    <n v="106"/>
    <n v="543300"/>
    <n v="10250.943396226416"/>
  </r>
  <r>
    <s v="TRANSARMENIA CARGA S.A."/>
    <x v="0"/>
    <x v="1"/>
    <n v="3"/>
    <n v="2"/>
    <x v="0"/>
    <x v="2"/>
    <x v="0"/>
    <n v="3906"/>
    <n v="454"/>
    <n v="26101700"/>
    <n v="6682.462877624168"/>
  </r>
  <r>
    <s v="TRANSARMENIA CARGA S.A."/>
    <x v="0"/>
    <x v="1"/>
    <n v="3"/>
    <n v="1"/>
    <x v="0"/>
    <x v="2"/>
    <x v="4"/>
    <n v="2573"/>
    <n v="12865"/>
    <n v="19337750"/>
    <n v="7515.6432180334241"/>
  </r>
  <r>
    <s v="TRANSARMENIA CARGA S.A."/>
    <x v="0"/>
    <x v="1"/>
    <n v="3"/>
    <n v="1"/>
    <x v="0"/>
    <x v="2"/>
    <x v="3"/>
    <n v="60"/>
    <n v="240"/>
    <n v="555300"/>
    <n v="9255"/>
  </r>
  <r>
    <s v="TRANSARMENIA CARGA S.A."/>
    <x v="0"/>
    <x v="1"/>
    <n v="3"/>
    <n v="3"/>
    <x v="0"/>
    <x v="2"/>
    <x v="0"/>
    <n v="4119"/>
    <n v="521"/>
    <n v="26578800"/>
    <n v="6452.7312454479243"/>
  </r>
  <r>
    <s v="TRANSARMENIA CARGA S.A."/>
    <x v="0"/>
    <x v="1"/>
    <n v="3"/>
    <n v="1"/>
    <x v="0"/>
    <x v="2"/>
    <x v="2"/>
    <n v="161"/>
    <n v="483"/>
    <n v="1639200"/>
    <n v="10181.366459627328"/>
  </r>
  <r>
    <s v="TRANSARMENIA CARGA S.A."/>
    <x v="0"/>
    <x v="1"/>
    <n v="3"/>
    <n v="1"/>
    <x v="0"/>
    <x v="2"/>
    <x v="1"/>
    <n v="52"/>
    <n v="104"/>
    <n v="513750"/>
    <n v="9879.8076923076915"/>
  </r>
  <r>
    <s v="TRANSARMENIA CARGA S.A."/>
    <x v="0"/>
    <x v="1"/>
    <n v="3"/>
    <n v="1"/>
    <x v="0"/>
    <x v="2"/>
    <x v="0"/>
    <n v="3870"/>
    <n v="511"/>
    <n v="25053500"/>
    <n v="6473.7726098191215"/>
  </r>
  <r>
    <s v="TRANSARMENIA CARGA S.A."/>
    <x v="0"/>
    <x v="1"/>
    <n v="3"/>
    <n v="3"/>
    <x v="0"/>
    <x v="2"/>
    <x v="4"/>
    <n v="2667"/>
    <n v="13335"/>
    <n v="20245100"/>
    <n v="7590.9636295463069"/>
  </r>
  <r>
    <s v="TRANSARMENIA CARGA S.A."/>
    <x v="0"/>
    <x v="1"/>
    <n v="3"/>
    <n v="3"/>
    <x v="0"/>
    <x v="2"/>
    <x v="3"/>
    <n v="54"/>
    <n v="216"/>
    <n v="492700"/>
    <n v="9124.0740740740748"/>
  </r>
  <r>
    <s v="TRANSARMENIA CARGA S.A."/>
    <x v="0"/>
    <x v="1"/>
    <n v="3"/>
    <n v="3"/>
    <x v="0"/>
    <x v="2"/>
    <x v="2"/>
    <n v="138"/>
    <n v="414"/>
    <n v="1356900"/>
    <n v="9832.608695652174"/>
  </r>
  <r>
    <s v="TRANSARMENIA CARGA S.A."/>
    <x v="0"/>
    <x v="1"/>
    <n v="3"/>
    <n v="3"/>
    <x v="0"/>
    <x v="2"/>
    <x v="1"/>
    <n v="48"/>
    <n v="96"/>
    <n v="459700"/>
    <n v="9577.0833333333339"/>
  </r>
  <r>
    <s v="TRANSARMENIA CARGA S.A."/>
    <x v="0"/>
    <x v="2"/>
    <n v="4"/>
    <n v="3"/>
    <x v="0"/>
    <x v="2"/>
    <x v="3"/>
    <n v="59"/>
    <n v="236"/>
    <n v="553650"/>
    <n v="9383.8983050847455"/>
  </r>
  <r>
    <s v="TRANSARMENIA CARGA S.A."/>
    <x v="0"/>
    <x v="2"/>
    <n v="4"/>
    <n v="3"/>
    <x v="0"/>
    <x v="2"/>
    <x v="4"/>
    <n v="2619"/>
    <n v="13095"/>
    <n v="20073400"/>
    <n v="7664.528445971745"/>
  </r>
  <r>
    <s v="TRANSARMENIA CARGA S.A."/>
    <x v="0"/>
    <x v="2"/>
    <n v="4"/>
    <n v="3"/>
    <x v="0"/>
    <x v="2"/>
    <x v="1"/>
    <n v="94"/>
    <n v="188"/>
    <n v="943100"/>
    <n v="10032.978723404256"/>
  </r>
  <r>
    <s v="TRANSARMENIA CARGA S.A."/>
    <x v="0"/>
    <x v="2"/>
    <n v="4"/>
    <n v="3"/>
    <x v="0"/>
    <x v="2"/>
    <x v="0"/>
    <n v="4819"/>
    <n v="1012"/>
    <n v="31532300"/>
    <n v="6543.3284913882544"/>
  </r>
  <r>
    <s v="TRANSARMENIA CARGA S.A."/>
    <x v="0"/>
    <x v="2"/>
    <n v="4"/>
    <n v="2"/>
    <x v="0"/>
    <x v="2"/>
    <x v="4"/>
    <n v="2737"/>
    <n v="13685"/>
    <n v="20910900"/>
    <n v="7640.0803799780779"/>
  </r>
  <r>
    <s v="TRANSARMENIA CARGA S.A."/>
    <x v="0"/>
    <x v="2"/>
    <n v="4"/>
    <n v="2"/>
    <x v="0"/>
    <x v="2"/>
    <x v="3"/>
    <n v="74"/>
    <n v="296"/>
    <n v="685800"/>
    <n v="9267.5675675675684"/>
  </r>
  <r>
    <s v="TRANSARMENIA CARGA S.A."/>
    <x v="0"/>
    <x v="2"/>
    <n v="4"/>
    <n v="2"/>
    <x v="0"/>
    <x v="2"/>
    <x v="2"/>
    <n v="225"/>
    <n v="675"/>
    <n v="2271150"/>
    <n v="10094"/>
  </r>
  <r>
    <s v="TRANSARMENIA CARGA S.A."/>
    <x v="0"/>
    <x v="2"/>
    <n v="4"/>
    <n v="1"/>
    <x v="0"/>
    <x v="2"/>
    <x v="0"/>
    <n v="4084"/>
    <n v="421"/>
    <n v="26302300"/>
    <n v="6440.3281096963765"/>
  </r>
  <r>
    <s v="TRANSARMENIA CARGA S.A."/>
    <x v="0"/>
    <x v="2"/>
    <n v="4"/>
    <n v="1"/>
    <x v="0"/>
    <x v="2"/>
    <x v="1"/>
    <n v="92"/>
    <n v="184"/>
    <n v="847050"/>
    <n v="9207.065217391304"/>
  </r>
  <r>
    <s v="TRANSARMENIA CARGA S.A."/>
    <x v="0"/>
    <x v="2"/>
    <n v="4"/>
    <n v="1"/>
    <x v="0"/>
    <x v="2"/>
    <x v="2"/>
    <n v="164"/>
    <n v="492"/>
    <n v="1653500"/>
    <n v="10082.317073170732"/>
  </r>
  <r>
    <s v="TRANSARMENIA CARGA S.A."/>
    <x v="0"/>
    <x v="2"/>
    <n v="4"/>
    <n v="1"/>
    <x v="0"/>
    <x v="2"/>
    <x v="3"/>
    <n v="58"/>
    <n v="232"/>
    <n v="537100"/>
    <n v="9260.3448275862065"/>
  </r>
  <r>
    <s v="TRANSARMENIA CARGA S.A."/>
    <x v="0"/>
    <x v="2"/>
    <n v="4"/>
    <n v="1"/>
    <x v="0"/>
    <x v="2"/>
    <x v="4"/>
    <n v="2837"/>
    <n v="14185"/>
    <n v="21708650"/>
    <n v="7651.9739161085654"/>
  </r>
  <r>
    <s v="TRANSARMENIA CARGA S.A."/>
    <x v="0"/>
    <x v="2"/>
    <n v="4"/>
    <n v="2"/>
    <x v="0"/>
    <x v="2"/>
    <x v="0"/>
    <n v="4250"/>
    <n v="531"/>
    <n v="27282600"/>
    <n v="6419.4352941176467"/>
  </r>
  <r>
    <s v="TRANSARMENIA CARGA S.A."/>
    <x v="0"/>
    <x v="2"/>
    <n v="4"/>
    <n v="2"/>
    <x v="0"/>
    <x v="2"/>
    <x v="1"/>
    <n v="66"/>
    <n v="132"/>
    <n v="733100"/>
    <n v="11107.575757575758"/>
  </r>
  <r>
    <s v="TRANSARMENIA CARGA S.A."/>
    <x v="0"/>
    <x v="2"/>
    <n v="4"/>
    <n v="3"/>
    <x v="0"/>
    <x v="2"/>
    <x v="2"/>
    <n v="273"/>
    <n v="819"/>
    <n v="2817500"/>
    <n v="10320.51282051282"/>
  </r>
  <r>
    <s v="TRANSPORTE SAFERBO S.A."/>
    <x v="0"/>
    <x v="0"/>
    <n v="2"/>
    <n v="1"/>
    <x v="0"/>
    <x v="1"/>
    <x v="4"/>
    <n v="3"/>
    <n v="13"/>
    <n v="24961"/>
    <n v="8320.3333333333339"/>
  </r>
  <r>
    <s v="TRANSPORTE SAFERBO S.A."/>
    <x v="0"/>
    <x v="0"/>
    <n v="2"/>
    <n v="3"/>
    <x v="0"/>
    <x v="1"/>
    <x v="4"/>
    <n v="1"/>
    <n v="4"/>
    <n v="9400"/>
    <n v="9400"/>
  </r>
  <r>
    <s v="TRANSPORTE SAFERBO S.A."/>
    <x v="0"/>
    <x v="0"/>
    <n v="2"/>
    <n v="1"/>
    <x v="0"/>
    <x v="2"/>
    <x v="0"/>
    <n v="18980"/>
    <n v="2372"/>
    <n v="122025574"/>
    <n v="6429.1661749209698"/>
  </r>
  <r>
    <s v="TRANSPORTE SAFERBO S.A."/>
    <x v="0"/>
    <x v="0"/>
    <n v="2"/>
    <n v="2"/>
    <x v="0"/>
    <x v="2"/>
    <x v="0"/>
    <n v="19694"/>
    <n v="2461"/>
    <n v="127992922"/>
    <n v="6499.0820554483598"/>
  </r>
  <r>
    <s v="TRANSPORTE SAFERBO S.A."/>
    <x v="0"/>
    <x v="0"/>
    <n v="2"/>
    <n v="3"/>
    <x v="0"/>
    <x v="2"/>
    <x v="0"/>
    <n v="19441"/>
    <n v="2430"/>
    <n v="122540993"/>
    <n v="6303.2247826757884"/>
  </r>
  <r>
    <s v="TRANSPORTE SAFERBO S.A."/>
    <x v="0"/>
    <x v="0"/>
    <n v="2"/>
    <n v="1"/>
    <x v="0"/>
    <x v="2"/>
    <x v="1"/>
    <n v="281"/>
    <n v="421"/>
    <n v="2494073"/>
    <n v="8875.7046263345201"/>
  </r>
  <r>
    <s v="TRANSPORTE SAFERBO S.A."/>
    <x v="0"/>
    <x v="0"/>
    <n v="2"/>
    <n v="2"/>
    <x v="0"/>
    <x v="2"/>
    <x v="1"/>
    <n v="278"/>
    <n v="417"/>
    <n v="2322380"/>
    <n v="8353.8848920863311"/>
  </r>
  <r>
    <s v="TRANSPORTE SAFERBO S.A."/>
    <x v="0"/>
    <x v="0"/>
    <n v="2"/>
    <n v="3"/>
    <x v="0"/>
    <x v="2"/>
    <x v="1"/>
    <n v="283"/>
    <n v="424"/>
    <n v="3547904"/>
    <n v="12536.763250883392"/>
  </r>
  <r>
    <s v="TRANSPORTE SAFERBO S.A."/>
    <x v="0"/>
    <x v="0"/>
    <n v="2"/>
    <n v="1"/>
    <x v="0"/>
    <x v="2"/>
    <x v="2"/>
    <n v="144"/>
    <n v="360"/>
    <n v="1608905"/>
    <n v="11172.951388888889"/>
  </r>
  <r>
    <s v="TRANSPORTE SAFERBO S.A."/>
    <x v="0"/>
    <x v="0"/>
    <n v="2"/>
    <n v="2"/>
    <x v="0"/>
    <x v="2"/>
    <x v="2"/>
    <n v="161"/>
    <n v="402"/>
    <n v="1877734"/>
    <n v="11662.944099378881"/>
  </r>
  <r>
    <s v="TRANSPORTE SAFERBO S.A."/>
    <x v="0"/>
    <x v="0"/>
    <n v="2"/>
    <n v="3"/>
    <x v="0"/>
    <x v="2"/>
    <x v="2"/>
    <n v="147"/>
    <n v="367"/>
    <n v="1724095"/>
    <n v="11728.537414965986"/>
  </r>
  <r>
    <s v="TRANSPORTE SAFERBO S.A."/>
    <x v="0"/>
    <x v="0"/>
    <n v="2"/>
    <n v="1"/>
    <x v="0"/>
    <x v="2"/>
    <x v="3"/>
    <n v="274"/>
    <n v="959"/>
    <n v="4017755"/>
    <n v="14663.339416058394"/>
  </r>
  <r>
    <s v="TRANSPORTE SAFERBO S.A."/>
    <x v="0"/>
    <x v="0"/>
    <n v="2"/>
    <n v="2"/>
    <x v="0"/>
    <x v="2"/>
    <x v="3"/>
    <n v="183"/>
    <n v="640"/>
    <n v="2540529"/>
    <n v="13882.672131147541"/>
  </r>
  <r>
    <s v="TRANSPORTE SAFERBO S.A."/>
    <x v="0"/>
    <x v="0"/>
    <n v="2"/>
    <n v="3"/>
    <x v="0"/>
    <x v="2"/>
    <x v="3"/>
    <n v="295"/>
    <n v="1032"/>
    <n v="4557612"/>
    <n v="15449.53220338983"/>
  </r>
  <r>
    <s v="TRANSPORTE SAFERBO S.A."/>
    <x v="0"/>
    <x v="0"/>
    <n v="2"/>
    <n v="1"/>
    <x v="0"/>
    <x v="2"/>
    <x v="4"/>
    <n v="93"/>
    <n v="418"/>
    <n v="1518819"/>
    <n v="16331.387096774193"/>
  </r>
  <r>
    <s v="TRANSPORTE SAFERBO S.A."/>
    <x v="0"/>
    <x v="0"/>
    <n v="2"/>
    <n v="2"/>
    <x v="0"/>
    <x v="2"/>
    <x v="4"/>
    <n v="242"/>
    <n v="1089"/>
    <n v="4517864"/>
    <n v="18668.85950413223"/>
  </r>
  <r>
    <s v="TRANSPORTE SAFERBO S.A."/>
    <x v="0"/>
    <x v="0"/>
    <n v="2"/>
    <n v="3"/>
    <x v="0"/>
    <x v="2"/>
    <x v="4"/>
    <n v="105"/>
    <n v="472"/>
    <n v="1748874"/>
    <n v="16655.942857142858"/>
  </r>
  <r>
    <s v="TRANSPORTE SAFERBO S.A."/>
    <x v="0"/>
    <x v="0"/>
    <n v="2"/>
    <n v="1"/>
    <x v="0"/>
    <x v="1"/>
    <x v="0"/>
    <n v="3720"/>
    <n v="465"/>
    <n v="11820515"/>
    <n v="3177.5577956989246"/>
  </r>
  <r>
    <s v="TRANSPORTE SAFERBO S.A."/>
    <x v="0"/>
    <x v="0"/>
    <n v="2"/>
    <n v="2"/>
    <x v="0"/>
    <x v="1"/>
    <x v="0"/>
    <n v="4258"/>
    <n v="532"/>
    <n v="13205890"/>
    <n v="3101.4302489431657"/>
  </r>
  <r>
    <s v="TRANSPORTE SAFERBO S.A."/>
    <x v="0"/>
    <x v="0"/>
    <n v="2"/>
    <n v="3"/>
    <x v="0"/>
    <x v="1"/>
    <x v="0"/>
    <n v="4009"/>
    <n v="501"/>
    <n v="12487452"/>
    <n v="3114.8545772012972"/>
  </r>
  <r>
    <s v="TRANSPORTE SAFERBO S.A."/>
    <x v="0"/>
    <x v="0"/>
    <n v="2"/>
    <n v="1"/>
    <x v="0"/>
    <x v="1"/>
    <x v="1"/>
    <n v="21"/>
    <n v="31"/>
    <n v="109987"/>
    <n v="5237.4761904761908"/>
  </r>
  <r>
    <s v="TRANSPORTE SAFERBO S.A."/>
    <x v="0"/>
    <x v="0"/>
    <n v="2"/>
    <n v="2"/>
    <x v="0"/>
    <x v="1"/>
    <x v="1"/>
    <n v="7"/>
    <n v="10"/>
    <n v="33530"/>
    <n v="4790"/>
  </r>
  <r>
    <s v="TRANSPORTE SAFERBO S.A."/>
    <x v="0"/>
    <x v="0"/>
    <n v="2"/>
    <n v="3"/>
    <x v="0"/>
    <x v="1"/>
    <x v="1"/>
    <n v="6"/>
    <n v="9"/>
    <n v="32240"/>
    <n v="5373.333333333333"/>
  </r>
  <r>
    <s v="TRANSPORTE SAFERBO S.A."/>
    <x v="0"/>
    <x v="0"/>
    <n v="2"/>
    <n v="1"/>
    <x v="0"/>
    <x v="1"/>
    <x v="2"/>
    <n v="12"/>
    <n v="30"/>
    <n v="77487"/>
    <n v="6457.25"/>
  </r>
  <r>
    <s v="TRANSPORTE SAFERBO S.A."/>
    <x v="0"/>
    <x v="0"/>
    <n v="2"/>
    <n v="2"/>
    <x v="0"/>
    <x v="1"/>
    <x v="2"/>
    <n v="5"/>
    <n v="12"/>
    <n v="28792"/>
    <n v="5758.4"/>
  </r>
  <r>
    <s v="TRANSPORTE SAFERBO S.A."/>
    <x v="0"/>
    <x v="0"/>
    <n v="2"/>
    <n v="3"/>
    <x v="0"/>
    <x v="1"/>
    <x v="2"/>
    <n v="3"/>
    <n v="7"/>
    <n v="18200"/>
    <n v="6066.666666666667"/>
  </r>
  <r>
    <s v="TRANSPORTE SAFERBO S.A."/>
    <x v="0"/>
    <x v="0"/>
    <n v="2"/>
    <n v="1"/>
    <x v="0"/>
    <x v="1"/>
    <x v="3"/>
    <n v="11"/>
    <n v="38"/>
    <n v="84989"/>
    <n v="7726.272727272727"/>
  </r>
  <r>
    <s v="TRANSPORTE SAFERBO S.A."/>
    <x v="0"/>
    <x v="0"/>
    <n v="2"/>
    <n v="2"/>
    <x v="0"/>
    <x v="1"/>
    <x v="3"/>
    <n v="10"/>
    <n v="35"/>
    <n v="75394"/>
    <n v="7539.4"/>
  </r>
  <r>
    <s v="TRANSPORTE SAFERBO S.A."/>
    <x v="0"/>
    <x v="0"/>
    <n v="2"/>
    <n v="3"/>
    <x v="0"/>
    <x v="1"/>
    <x v="3"/>
    <n v="5"/>
    <n v="17"/>
    <n v="48816"/>
    <n v="9763.2000000000007"/>
  </r>
  <r>
    <s v="TRANSPORTE SAFERBO S.A."/>
    <x v="0"/>
    <x v="0"/>
    <n v="2"/>
    <n v="1"/>
    <x v="1"/>
    <x v="1"/>
    <x v="0"/>
    <n v="636"/>
    <n v="79"/>
    <n v="1362540"/>
    <n v="2142.3584905660377"/>
  </r>
  <r>
    <s v="TRANSPORTE SAFERBO S.A."/>
    <x v="0"/>
    <x v="0"/>
    <n v="2"/>
    <n v="2"/>
    <x v="1"/>
    <x v="1"/>
    <x v="0"/>
    <n v="137"/>
    <n v="17"/>
    <n v="172757"/>
    <n v="1261"/>
  </r>
  <r>
    <s v="TRANSPORTE SAFERBO S.A."/>
    <x v="0"/>
    <x v="0"/>
    <n v="2"/>
    <n v="3"/>
    <x v="1"/>
    <x v="1"/>
    <x v="0"/>
    <n v="152"/>
    <n v="19"/>
    <n v="195540"/>
    <n v="1286.4473684210527"/>
  </r>
  <r>
    <s v="TRANSPORTE SAFERBO S.A."/>
    <x v="0"/>
    <x v="0"/>
    <n v="2"/>
    <n v="1"/>
    <x v="1"/>
    <x v="2"/>
    <x v="0"/>
    <n v="430"/>
    <n v="53"/>
    <n v="1159995"/>
    <n v="2697.6627906976746"/>
  </r>
  <r>
    <s v="TRANSPORTE SAFERBO S.A."/>
    <x v="0"/>
    <x v="0"/>
    <n v="2"/>
    <n v="2"/>
    <x v="1"/>
    <x v="2"/>
    <x v="0"/>
    <n v="159"/>
    <n v="19"/>
    <n v="427273"/>
    <n v="2687.251572327044"/>
  </r>
  <r>
    <s v="TRANSPORTE SAFERBO S.A."/>
    <x v="0"/>
    <x v="0"/>
    <n v="2"/>
    <n v="3"/>
    <x v="1"/>
    <x v="2"/>
    <x v="0"/>
    <n v="546"/>
    <n v="68"/>
    <n v="1472419"/>
    <n v="2696.7380952380954"/>
  </r>
  <r>
    <s v="TRANSPORTE SAFERBO S.A."/>
    <x v="0"/>
    <x v="0"/>
    <n v="2"/>
    <n v="2"/>
    <x v="0"/>
    <x v="1"/>
    <x v="4"/>
    <n v="5"/>
    <n v="22"/>
    <n v="50065"/>
    <n v="10013"/>
  </r>
  <r>
    <s v="TRANSPORTE SAFERBO S.A."/>
    <x v="0"/>
    <x v="1"/>
    <n v="3"/>
    <n v="3"/>
    <x v="0"/>
    <x v="1"/>
    <x v="1"/>
    <n v="10"/>
    <n v="15"/>
    <n v="51725"/>
    <n v="5172.5"/>
  </r>
  <r>
    <s v="TRANSPORTE SAFERBO S.A."/>
    <x v="0"/>
    <x v="1"/>
    <n v="3"/>
    <n v="1"/>
    <x v="0"/>
    <x v="1"/>
    <x v="2"/>
    <n v="1"/>
    <n v="3"/>
    <n v="7488"/>
    <n v="7488"/>
  </r>
  <r>
    <s v="TRANSPORTE SAFERBO S.A."/>
    <x v="0"/>
    <x v="1"/>
    <n v="3"/>
    <n v="2"/>
    <x v="0"/>
    <x v="1"/>
    <x v="2"/>
    <n v="20"/>
    <n v="50"/>
    <n v="90107"/>
    <n v="4505.3500000000004"/>
  </r>
  <r>
    <s v="TRANSPORTE SAFERBO S.A."/>
    <x v="0"/>
    <x v="1"/>
    <n v="3"/>
    <n v="3"/>
    <x v="0"/>
    <x v="1"/>
    <x v="2"/>
    <n v="105"/>
    <n v="263"/>
    <n v="466425"/>
    <n v="4442.1428571428569"/>
  </r>
  <r>
    <s v="TRANSPORTE SAFERBO S.A."/>
    <x v="0"/>
    <x v="1"/>
    <n v="3"/>
    <n v="1"/>
    <x v="0"/>
    <x v="1"/>
    <x v="3"/>
    <n v="8"/>
    <n v="28"/>
    <n v="61388"/>
    <n v="7673.5"/>
  </r>
  <r>
    <s v="TRANSPORTE SAFERBO S.A."/>
    <x v="0"/>
    <x v="1"/>
    <n v="3"/>
    <n v="2"/>
    <x v="0"/>
    <x v="1"/>
    <x v="3"/>
    <n v="3"/>
    <n v="11"/>
    <n v="22602"/>
    <n v="7534"/>
  </r>
  <r>
    <s v="TRANSPORTE SAFERBO S.A."/>
    <x v="0"/>
    <x v="1"/>
    <n v="3"/>
    <n v="3"/>
    <x v="0"/>
    <x v="1"/>
    <x v="3"/>
    <n v="3"/>
    <n v="11"/>
    <n v="22602"/>
    <n v="7534"/>
  </r>
  <r>
    <s v="TRANSPORTE SAFERBO S.A."/>
    <x v="0"/>
    <x v="1"/>
    <n v="3"/>
    <n v="1"/>
    <x v="0"/>
    <x v="1"/>
    <x v="4"/>
    <n v="1"/>
    <n v="5"/>
    <n v="4115"/>
    <n v="4115"/>
  </r>
  <r>
    <s v="TRANSPORTE SAFERBO S.A."/>
    <x v="0"/>
    <x v="1"/>
    <n v="3"/>
    <n v="2"/>
    <x v="0"/>
    <x v="1"/>
    <x v="4"/>
    <n v="3"/>
    <n v="14"/>
    <n v="13950"/>
    <n v="4650"/>
  </r>
  <r>
    <s v="TRANSPORTE SAFERBO S.A."/>
    <x v="0"/>
    <x v="1"/>
    <n v="3"/>
    <n v="3"/>
    <x v="0"/>
    <x v="1"/>
    <x v="4"/>
    <n v="1"/>
    <n v="5"/>
    <n v="9150"/>
    <n v="9150"/>
  </r>
  <r>
    <s v="TRANSPORTE SAFERBO S.A."/>
    <x v="0"/>
    <x v="1"/>
    <n v="3"/>
    <n v="1"/>
    <x v="0"/>
    <x v="2"/>
    <x v="0"/>
    <n v="136"/>
    <n v="17"/>
    <n v="171838"/>
    <n v="1263.5147058823529"/>
  </r>
  <r>
    <s v="TRANSPORTE SAFERBO S.A."/>
    <x v="0"/>
    <x v="1"/>
    <n v="3"/>
    <n v="2"/>
    <x v="0"/>
    <x v="2"/>
    <x v="0"/>
    <n v="135"/>
    <n v="17"/>
    <n v="170577"/>
    <n v="1263.5333333333333"/>
  </r>
  <r>
    <s v="TRANSPORTE SAFERBO S.A."/>
    <x v="0"/>
    <x v="1"/>
    <n v="3"/>
    <n v="3"/>
    <x v="0"/>
    <x v="2"/>
    <x v="0"/>
    <n v="150"/>
    <n v="19"/>
    <n v="189942"/>
    <n v="1266.28"/>
  </r>
  <r>
    <s v="TRANSPORTE SAFERBO S.A."/>
    <x v="0"/>
    <x v="1"/>
    <n v="3"/>
    <n v="1"/>
    <x v="0"/>
    <x v="1"/>
    <x v="0"/>
    <n v="3317"/>
    <n v="414"/>
    <n v="10548371"/>
    <n v="3180.0937594211637"/>
  </r>
  <r>
    <s v="TRANSPORTE SAFERBO S.A."/>
    <x v="0"/>
    <x v="1"/>
    <n v="3"/>
    <n v="2"/>
    <x v="1"/>
    <x v="1"/>
    <x v="0"/>
    <n v="20679"/>
    <n v="2585"/>
    <n v="127422523"/>
    <n v="6161.9286715992066"/>
  </r>
  <r>
    <s v="TRANSPORTE SAFERBO S.A."/>
    <x v="0"/>
    <x v="1"/>
    <n v="3"/>
    <n v="3"/>
    <x v="1"/>
    <x v="1"/>
    <x v="0"/>
    <n v="20676"/>
    <n v="2584"/>
    <n v="126385167"/>
    <n v="6112.6507544979686"/>
  </r>
  <r>
    <s v="TRANSPORTE SAFERBO S.A."/>
    <x v="0"/>
    <x v="1"/>
    <n v="3"/>
    <n v="1"/>
    <x v="1"/>
    <x v="1"/>
    <x v="1"/>
    <n v="422"/>
    <n v="633"/>
    <n v="2986254"/>
    <n v="7076.4312796208533"/>
  </r>
  <r>
    <s v="TRANSPORTE SAFERBO S.A."/>
    <x v="0"/>
    <x v="1"/>
    <n v="3"/>
    <n v="2"/>
    <x v="1"/>
    <x v="1"/>
    <x v="1"/>
    <n v="359"/>
    <n v="539"/>
    <n v="2690208"/>
    <n v="7493.6155988857936"/>
  </r>
  <r>
    <s v="TRANSPORTE SAFERBO S.A."/>
    <x v="0"/>
    <x v="1"/>
    <n v="3"/>
    <n v="3"/>
    <x v="1"/>
    <x v="1"/>
    <x v="1"/>
    <n v="222"/>
    <n v="333"/>
    <n v="1763506"/>
    <n v="7943.7207207207211"/>
  </r>
  <r>
    <s v="TRANSPORTE SAFERBO S.A."/>
    <x v="0"/>
    <x v="1"/>
    <n v="3"/>
    <n v="1"/>
    <x v="1"/>
    <x v="1"/>
    <x v="2"/>
    <n v="141"/>
    <n v="353"/>
    <n v="1553183"/>
    <n v="11015.482269503545"/>
  </r>
  <r>
    <s v="TRANSPORTE SAFERBO S.A."/>
    <x v="0"/>
    <x v="1"/>
    <n v="3"/>
    <n v="2"/>
    <x v="1"/>
    <x v="1"/>
    <x v="2"/>
    <n v="158"/>
    <n v="395"/>
    <n v="1488148"/>
    <n v="9418.6582278481019"/>
  </r>
  <r>
    <s v="TRANSPORTE SAFERBO S.A."/>
    <x v="0"/>
    <x v="1"/>
    <n v="3"/>
    <n v="3"/>
    <x v="1"/>
    <x v="1"/>
    <x v="2"/>
    <n v="331"/>
    <n v="828"/>
    <n v="2902204"/>
    <n v="8767.9879154078553"/>
  </r>
  <r>
    <s v="TRANSPORTE SAFERBO S.A."/>
    <x v="0"/>
    <x v="1"/>
    <n v="3"/>
    <n v="1"/>
    <x v="1"/>
    <x v="1"/>
    <x v="3"/>
    <n v="277"/>
    <n v="969"/>
    <n v="4144515"/>
    <n v="14962.148014440434"/>
  </r>
  <r>
    <s v="TRANSPORTE SAFERBO S.A."/>
    <x v="0"/>
    <x v="1"/>
    <n v="3"/>
    <n v="2"/>
    <x v="1"/>
    <x v="1"/>
    <x v="3"/>
    <n v="204"/>
    <n v="714"/>
    <n v="3014007"/>
    <n v="14774.544117647059"/>
  </r>
  <r>
    <s v="TRANSPORTE SAFERBO S.A."/>
    <x v="0"/>
    <x v="1"/>
    <n v="3"/>
    <n v="2"/>
    <x v="0"/>
    <x v="1"/>
    <x v="0"/>
    <n v="4232"/>
    <n v="529"/>
    <n v="13438148"/>
    <n v="3175.3657844990548"/>
  </r>
  <r>
    <s v="TRANSPORTE SAFERBO S.A."/>
    <x v="0"/>
    <x v="1"/>
    <n v="3"/>
    <n v="3"/>
    <x v="0"/>
    <x v="1"/>
    <x v="0"/>
    <n v="4590"/>
    <n v="574"/>
    <n v="14068475"/>
    <n v="3065.0272331154683"/>
  </r>
  <r>
    <s v="TRANSPORTE SAFERBO S.A."/>
    <x v="0"/>
    <x v="1"/>
    <n v="3"/>
    <n v="1"/>
    <x v="0"/>
    <x v="1"/>
    <x v="1"/>
    <n v="78"/>
    <n v="117"/>
    <n v="330620"/>
    <n v="4238.7179487179483"/>
  </r>
  <r>
    <s v="TRANSPORTE SAFERBO S.A."/>
    <x v="0"/>
    <x v="1"/>
    <n v="3"/>
    <n v="2"/>
    <x v="0"/>
    <x v="1"/>
    <x v="1"/>
    <n v="47"/>
    <n v="71"/>
    <n v="205555"/>
    <n v="4373.510638297872"/>
  </r>
  <r>
    <s v="TRANSPORTE SAFERBO S.A."/>
    <x v="0"/>
    <x v="1"/>
    <n v="3"/>
    <n v="3"/>
    <x v="1"/>
    <x v="1"/>
    <x v="3"/>
    <n v="267"/>
    <n v="935"/>
    <n v="4014139"/>
    <n v="15034.228464419475"/>
  </r>
  <r>
    <s v="TRANSPORTE SAFERBO S.A."/>
    <x v="0"/>
    <x v="1"/>
    <n v="3"/>
    <n v="1"/>
    <x v="1"/>
    <x v="1"/>
    <x v="4"/>
    <n v="71"/>
    <n v="320"/>
    <n v="1048959"/>
    <n v="14774.070422535211"/>
  </r>
  <r>
    <s v="TRANSPORTE SAFERBO S.A."/>
    <x v="0"/>
    <x v="1"/>
    <n v="3"/>
    <n v="2"/>
    <x v="1"/>
    <x v="1"/>
    <x v="4"/>
    <n v="104"/>
    <n v="468"/>
    <n v="1538337"/>
    <n v="14791.701923076924"/>
  </r>
  <r>
    <s v="TRANSPORTE SAFERBO S.A."/>
    <x v="0"/>
    <x v="1"/>
    <n v="3"/>
    <n v="3"/>
    <x v="1"/>
    <x v="1"/>
    <x v="4"/>
    <n v="96"/>
    <n v="432"/>
    <n v="1487225"/>
    <n v="15491.927083333334"/>
  </r>
  <r>
    <s v="TRANSPORTE SAFERBO S.A."/>
    <x v="0"/>
    <x v="1"/>
    <n v="3"/>
    <n v="1"/>
    <x v="1"/>
    <x v="2"/>
    <x v="0"/>
    <n v="310"/>
    <n v="39"/>
    <n v="817615"/>
    <n v="2637.4677419354839"/>
  </r>
  <r>
    <s v="TRANSPORTE SAFERBO S.A."/>
    <x v="0"/>
    <x v="1"/>
    <n v="3"/>
    <n v="2"/>
    <x v="1"/>
    <x v="2"/>
    <x v="0"/>
    <n v="306"/>
    <n v="38"/>
    <n v="812685"/>
    <n v="2655.8333333333335"/>
  </r>
  <r>
    <s v="TRANSPORTE SAFERBO S.A."/>
    <x v="0"/>
    <x v="1"/>
    <n v="3"/>
    <n v="3"/>
    <x v="1"/>
    <x v="2"/>
    <x v="0"/>
    <n v="310"/>
    <n v="39"/>
    <n v="826275"/>
    <n v="2665.4032258064517"/>
  </r>
  <r>
    <s v="TRANSPORTE SAFERBO S.A."/>
    <x v="0"/>
    <x v="1"/>
    <n v="3"/>
    <n v="1"/>
    <x v="1"/>
    <x v="1"/>
    <x v="0"/>
    <n v="19209"/>
    <n v="2401"/>
    <n v="118391484"/>
    <n v="6163.3340621583629"/>
  </r>
  <r>
    <s v="TRANSPORTE SAFERBO S.A."/>
    <x v="0"/>
    <x v="2"/>
    <n v="4"/>
    <n v="2"/>
    <x v="1"/>
    <x v="2"/>
    <x v="0"/>
    <n v="482"/>
    <n v="60"/>
    <n v="1465777"/>
    <n v="3041.0311203319502"/>
  </r>
  <r>
    <s v="TRANSPORTE SAFERBO S.A."/>
    <x v="0"/>
    <x v="2"/>
    <n v="4"/>
    <n v="3"/>
    <x v="1"/>
    <x v="2"/>
    <x v="0"/>
    <n v="617"/>
    <n v="77"/>
    <n v="1843900"/>
    <n v="2988.4927066450568"/>
  </r>
  <r>
    <s v="TRANSPORTE SAFERBO S.A."/>
    <x v="0"/>
    <x v="2"/>
    <n v="4"/>
    <n v="3"/>
    <x v="0"/>
    <x v="2"/>
    <x v="3"/>
    <n v="399"/>
    <n v="1397"/>
    <n v="6563173"/>
    <n v="16449.055137844611"/>
  </r>
  <r>
    <s v="TRANSPORTE SAFERBO S.A."/>
    <x v="0"/>
    <x v="2"/>
    <n v="4"/>
    <n v="1"/>
    <x v="0"/>
    <x v="2"/>
    <x v="4"/>
    <n v="116"/>
    <n v="522"/>
    <n v="1908008"/>
    <n v="16448.344827586207"/>
  </r>
  <r>
    <s v="TRANSPORTE SAFERBO S.A."/>
    <x v="0"/>
    <x v="2"/>
    <n v="4"/>
    <n v="2"/>
    <x v="0"/>
    <x v="2"/>
    <x v="4"/>
    <n v="336"/>
    <n v="1512"/>
    <n v="6681132"/>
    <n v="19884.321428571428"/>
  </r>
  <r>
    <s v="TRANSPORTE SAFERBO S.A."/>
    <x v="0"/>
    <x v="2"/>
    <n v="4"/>
    <n v="3"/>
    <x v="0"/>
    <x v="2"/>
    <x v="4"/>
    <n v="250"/>
    <n v="1125"/>
    <n v="4239320"/>
    <n v="16957.28"/>
  </r>
  <r>
    <s v="TRANSPORTE SAFERBO S.A."/>
    <x v="0"/>
    <x v="2"/>
    <n v="4"/>
    <n v="1"/>
    <x v="0"/>
    <x v="1"/>
    <x v="0"/>
    <n v="4205"/>
    <n v="526"/>
    <n v="22348426"/>
    <n v="5314.7267538644473"/>
  </r>
  <r>
    <s v="TRANSPORTE SAFERBO S.A."/>
    <x v="0"/>
    <x v="2"/>
    <n v="4"/>
    <n v="2"/>
    <x v="0"/>
    <x v="1"/>
    <x v="0"/>
    <n v="4221"/>
    <n v="528"/>
    <n v="13834692"/>
    <n v="3277.5863539445627"/>
  </r>
  <r>
    <s v="TRANSPORTE SAFERBO S.A."/>
    <x v="0"/>
    <x v="2"/>
    <n v="4"/>
    <n v="3"/>
    <x v="0"/>
    <x v="1"/>
    <x v="0"/>
    <n v="5148"/>
    <n v="644"/>
    <n v="16525298"/>
    <n v="3210.0423465423464"/>
  </r>
  <r>
    <s v="TRANSPORTE SAFERBO S.A."/>
    <x v="0"/>
    <x v="2"/>
    <n v="4"/>
    <n v="1"/>
    <x v="0"/>
    <x v="1"/>
    <x v="1"/>
    <n v="5"/>
    <n v="8"/>
    <n v="36539"/>
    <n v="7307.8"/>
  </r>
  <r>
    <s v="TRANSPORTE SAFERBO S.A."/>
    <x v="0"/>
    <x v="2"/>
    <n v="4"/>
    <n v="2"/>
    <x v="0"/>
    <x v="1"/>
    <x v="1"/>
    <n v="13"/>
    <n v="20"/>
    <n v="72737"/>
    <n v="5595.1538461538457"/>
  </r>
  <r>
    <s v="TRANSPORTE SAFERBO S.A."/>
    <x v="0"/>
    <x v="2"/>
    <n v="4"/>
    <n v="3"/>
    <x v="0"/>
    <x v="1"/>
    <x v="1"/>
    <n v="14"/>
    <n v="21"/>
    <n v="85521"/>
    <n v="6108.6428571428569"/>
  </r>
  <r>
    <s v="TRANSPORTE SAFERBO S.A."/>
    <x v="0"/>
    <x v="2"/>
    <n v="4"/>
    <n v="1"/>
    <x v="0"/>
    <x v="1"/>
    <x v="2"/>
    <n v="138"/>
    <n v="345"/>
    <n v="572196"/>
    <n v="4146.347826086957"/>
  </r>
  <r>
    <s v="TRANSPORTE SAFERBO S.A."/>
    <x v="0"/>
    <x v="2"/>
    <n v="4"/>
    <n v="2"/>
    <x v="0"/>
    <x v="1"/>
    <x v="2"/>
    <n v="4"/>
    <n v="10"/>
    <n v="28962"/>
    <n v="7240.5"/>
  </r>
  <r>
    <s v="TRANSPORTE SAFERBO S.A."/>
    <x v="0"/>
    <x v="2"/>
    <n v="4"/>
    <n v="3"/>
    <x v="0"/>
    <x v="1"/>
    <x v="2"/>
    <n v="4"/>
    <n v="10"/>
    <n v="30079"/>
    <n v="7519.75"/>
  </r>
  <r>
    <s v="TRANSPORTE SAFERBO S.A."/>
    <x v="0"/>
    <x v="2"/>
    <n v="4"/>
    <n v="1"/>
    <x v="0"/>
    <x v="1"/>
    <x v="3"/>
    <n v="20"/>
    <n v="70"/>
    <n v="152976"/>
    <n v="7648.8"/>
  </r>
  <r>
    <s v="TRANSPORTE SAFERBO S.A."/>
    <x v="0"/>
    <x v="2"/>
    <n v="4"/>
    <n v="2"/>
    <x v="0"/>
    <x v="1"/>
    <x v="3"/>
    <n v="24"/>
    <n v="84"/>
    <n v="193095"/>
    <n v="8045.625"/>
  </r>
  <r>
    <s v="TRANSPORTE SAFERBO S.A."/>
    <x v="0"/>
    <x v="2"/>
    <n v="4"/>
    <n v="3"/>
    <x v="0"/>
    <x v="1"/>
    <x v="3"/>
    <n v="4"/>
    <n v="14"/>
    <n v="41072"/>
    <n v="10268"/>
  </r>
  <r>
    <s v="TRANSPORTE SAFERBO S.A."/>
    <x v="0"/>
    <x v="2"/>
    <n v="4"/>
    <n v="2"/>
    <x v="0"/>
    <x v="1"/>
    <x v="4"/>
    <n v="4"/>
    <n v="18"/>
    <n v="38282"/>
    <n v="9570.5"/>
  </r>
  <r>
    <s v="TRANSPORTE SAFERBO S.A."/>
    <x v="0"/>
    <x v="2"/>
    <n v="4"/>
    <n v="3"/>
    <x v="0"/>
    <x v="1"/>
    <x v="4"/>
    <n v="3"/>
    <n v="14"/>
    <n v="36027"/>
    <n v="12009"/>
  </r>
  <r>
    <s v="TRANSPORTE SAFERBO S.A."/>
    <x v="0"/>
    <x v="2"/>
    <n v="4"/>
    <n v="1"/>
    <x v="0"/>
    <x v="2"/>
    <x v="0"/>
    <n v="18486"/>
    <n v="2311"/>
    <n v="119679121"/>
    <n v="6474.0409499080388"/>
  </r>
  <r>
    <s v="TRANSPORTE SAFERBO S.A."/>
    <x v="0"/>
    <x v="2"/>
    <n v="4"/>
    <n v="2"/>
    <x v="0"/>
    <x v="2"/>
    <x v="0"/>
    <n v="17971"/>
    <n v="2246"/>
    <n v="116362029"/>
    <n v="6474.9890935395915"/>
  </r>
  <r>
    <s v="TRANSPORTE SAFERBO S.A."/>
    <x v="0"/>
    <x v="2"/>
    <n v="4"/>
    <n v="3"/>
    <x v="0"/>
    <x v="2"/>
    <x v="0"/>
    <n v="18253"/>
    <n v="2282"/>
    <n v="119178010"/>
    <n v="6529.2286199528844"/>
  </r>
  <r>
    <s v="TRANSPORTE SAFERBO S.A."/>
    <x v="0"/>
    <x v="2"/>
    <n v="4"/>
    <n v="1"/>
    <x v="0"/>
    <x v="2"/>
    <x v="1"/>
    <n v="227"/>
    <n v="341"/>
    <n v="2031483"/>
    <n v="8949.2643171806176"/>
  </r>
  <r>
    <s v="TRANSPORTE SAFERBO S.A."/>
    <x v="0"/>
    <x v="2"/>
    <n v="4"/>
    <n v="2"/>
    <x v="0"/>
    <x v="2"/>
    <x v="1"/>
    <n v="240"/>
    <n v="360"/>
    <n v="2202147"/>
    <n v="9175.6124999999993"/>
  </r>
  <r>
    <s v="TRANSPORTE SAFERBO S.A."/>
    <x v="0"/>
    <x v="2"/>
    <n v="4"/>
    <n v="3"/>
    <x v="0"/>
    <x v="2"/>
    <x v="1"/>
    <n v="232"/>
    <n v="348"/>
    <n v="2296637"/>
    <n v="9899.2974137931033"/>
  </r>
  <r>
    <s v="TRANSPORTE SAFERBO S.A."/>
    <x v="0"/>
    <x v="2"/>
    <n v="4"/>
    <n v="1"/>
    <x v="0"/>
    <x v="2"/>
    <x v="2"/>
    <n v="196"/>
    <n v="490"/>
    <n v="2180100"/>
    <n v="11122.959183673469"/>
  </r>
  <r>
    <s v="TRANSPORTE SAFERBO S.A."/>
    <x v="0"/>
    <x v="2"/>
    <n v="4"/>
    <n v="2"/>
    <x v="0"/>
    <x v="2"/>
    <x v="2"/>
    <n v="156"/>
    <n v="390"/>
    <n v="1860934"/>
    <n v="11929.064102564103"/>
  </r>
  <r>
    <s v="TRANSPORTE SAFERBO S.A."/>
    <x v="0"/>
    <x v="2"/>
    <n v="4"/>
    <n v="3"/>
    <x v="0"/>
    <x v="2"/>
    <x v="2"/>
    <n v="100"/>
    <n v="250"/>
    <n v="1459621"/>
    <n v="14596.21"/>
  </r>
  <r>
    <s v="TRANSPORTE SAFERBO S.A."/>
    <x v="0"/>
    <x v="2"/>
    <n v="4"/>
    <n v="1"/>
    <x v="0"/>
    <x v="2"/>
    <x v="3"/>
    <n v="422"/>
    <n v="1477"/>
    <n v="6927575"/>
    <n v="16416.054502369669"/>
  </r>
  <r>
    <s v="TRANSPORTE SAFERBO S.A."/>
    <x v="0"/>
    <x v="2"/>
    <n v="4"/>
    <n v="2"/>
    <x v="0"/>
    <x v="2"/>
    <x v="3"/>
    <n v="165"/>
    <n v="578"/>
    <n v="2775548"/>
    <n v="16821.503030303029"/>
  </r>
  <r>
    <s v="TRANSPORTE SAFERBO S.A."/>
    <x v="0"/>
    <x v="2"/>
    <n v="4"/>
    <n v="1"/>
    <x v="1"/>
    <x v="1"/>
    <x v="0"/>
    <n v="3"/>
    <n v="1"/>
    <n v="4125"/>
    <n v="1375"/>
  </r>
  <r>
    <s v="TRANSPORTE SAFERBO S.A."/>
    <x v="0"/>
    <x v="2"/>
    <n v="4"/>
    <n v="2"/>
    <x v="1"/>
    <x v="1"/>
    <x v="0"/>
    <n v="69"/>
    <n v="9"/>
    <n v="142725"/>
    <n v="2068.478260869565"/>
  </r>
  <r>
    <s v="TRANSPORTE SAFERBO S.A."/>
    <x v="0"/>
    <x v="2"/>
    <n v="4"/>
    <n v="3"/>
    <x v="1"/>
    <x v="1"/>
    <x v="0"/>
    <n v="602"/>
    <n v="75"/>
    <n v="972199"/>
    <n v="1614.9485049833886"/>
  </r>
  <r>
    <s v="TRANSPORTE SAFERBO S.A."/>
    <x v="0"/>
    <x v="2"/>
    <n v="4"/>
    <n v="1"/>
    <x v="1"/>
    <x v="2"/>
    <x v="0"/>
    <n v="175"/>
    <n v="22"/>
    <n v="462700"/>
    <n v="2644"/>
  </r>
  <r>
    <s v="TRANSPORTES RAPIDO OCHOA S.A."/>
    <x v="0"/>
    <x v="0"/>
    <n v="2"/>
    <n v="3"/>
    <x v="0"/>
    <x v="2"/>
    <x v="3"/>
    <n v="3"/>
    <n v="12"/>
    <n v="18000"/>
    <n v="6000"/>
  </r>
  <r>
    <s v="TRANSPORTES RAPIDO OCHOA S.A."/>
    <x v="0"/>
    <x v="0"/>
    <n v="2"/>
    <n v="3"/>
    <x v="0"/>
    <x v="2"/>
    <x v="4"/>
    <n v="1"/>
    <n v="5"/>
    <n v="7000"/>
    <n v="7000"/>
  </r>
  <r>
    <s v="TRANSPORTES RAPIDO OCHOA S.A."/>
    <x v="0"/>
    <x v="0"/>
    <n v="2"/>
    <n v="3"/>
    <x v="0"/>
    <x v="2"/>
    <x v="1"/>
    <n v="6"/>
    <n v="12"/>
    <n v="31002"/>
    <n v="5167"/>
  </r>
  <r>
    <s v="TRANSPORTES RAPIDO OCHOA S.A."/>
    <x v="0"/>
    <x v="0"/>
    <n v="2"/>
    <n v="3"/>
    <x v="0"/>
    <x v="2"/>
    <x v="0"/>
    <n v="235"/>
    <n v="235"/>
    <n v="1310983"/>
    <n v="5578.6510638297868"/>
  </r>
  <r>
    <s v="TRANSPORTES RAPIDO OCHOA S.A."/>
    <x v="0"/>
    <x v="0"/>
    <n v="2"/>
    <n v="2"/>
    <x v="0"/>
    <x v="2"/>
    <x v="4"/>
    <n v="2"/>
    <n v="10"/>
    <n v="8967"/>
    <n v="4483.5"/>
  </r>
  <r>
    <s v="TRANSPORTES RAPIDO OCHOA S.A."/>
    <x v="0"/>
    <x v="0"/>
    <n v="2"/>
    <n v="2"/>
    <x v="0"/>
    <x v="2"/>
    <x v="3"/>
    <n v="3"/>
    <n v="12"/>
    <n v="14219"/>
    <n v="4739.666666666667"/>
  </r>
  <r>
    <s v="TRANSPORTES RAPIDO OCHOA S.A."/>
    <x v="0"/>
    <x v="0"/>
    <n v="2"/>
    <n v="1"/>
    <x v="0"/>
    <x v="2"/>
    <x v="0"/>
    <n v="138"/>
    <n v="138"/>
    <n v="614812"/>
    <n v="4455.159420289855"/>
  </r>
  <r>
    <s v="TRANSPORTES RAPIDO OCHOA S.A."/>
    <x v="0"/>
    <x v="0"/>
    <n v="2"/>
    <n v="2"/>
    <x v="0"/>
    <x v="2"/>
    <x v="1"/>
    <n v="7"/>
    <n v="14"/>
    <n v="29497"/>
    <n v="4213.8571428571431"/>
  </r>
  <r>
    <s v="TRANSPORTES RAPIDO OCHOA S.A."/>
    <x v="0"/>
    <x v="0"/>
    <n v="2"/>
    <n v="2"/>
    <x v="0"/>
    <x v="2"/>
    <x v="0"/>
    <n v="383"/>
    <n v="383"/>
    <n v="2258014"/>
    <n v="5895.5979112271543"/>
  </r>
  <r>
    <s v="TRANSPORTES RAPIDO OCHOA S.A."/>
    <x v="0"/>
    <x v="0"/>
    <n v="2"/>
    <n v="1"/>
    <x v="0"/>
    <x v="2"/>
    <x v="4"/>
    <n v="2"/>
    <n v="10"/>
    <n v="7517"/>
    <n v="3758.5"/>
  </r>
  <r>
    <s v="TRANSPORTES RAPIDO OCHOA S.A."/>
    <x v="0"/>
    <x v="0"/>
    <n v="2"/>
    <n v="1"/>
    <x v="0"/>
    <x v="2"/>
    <x v="2"/>
    <n v="2"/>
    <n v="6"/>
    <n v="12000"/>
    <n v="6000"/>
  </r>
  <r>
    <s v="TRANSPORTES RAPIDO OCHOA S.A."/>
    <x v="0"/>
    <x v="0"/>
    <n v="2"/>
    <n v="1"/>
    <x v="0"/>
    <x v="2"/>
    <x v="1"/>
    <n v="6"/>
    <n v="12"/>
    <n v="33300"/>
    <n v="5550"/>
  </r>
  <r>
    <s v="TRANSPORTES RAPIDO OCHOA S.A."/>
    <x v="0"/>
    <x v="0"/>
    <n v="2"/>
    <n v="2"/>
    <x v="0"/>
    <x v="2"/>
    <x v="2"/>
    <n v="2"/>
    <n v="6"/>
    <n v="7203"/>
    <n v="3601.5"/>
  </r>
  <r>
    <s v="TRANSPORTES RAPIDO OCHOA S.A."/>
    <x v="0"/>
    <x v="1"/>
    <n v="3"/>
    <n v="1"/>
    <x v="0"/>
    <x v="2"/>
    <x v="2"/>
    <n v="2"/>
    <n v="6"/>
    <n v="8278"/>
    <n v="4139"/>
  </r>
  <r>
    <s v="TRANSPORTES RAPIDO OCHOA S.A."/>
    <x v="0"/>
    <x v="1"/>
    <n v="3"/>
    <n v="1"/>
    <x v="0"/>
    <x v="2"/>
    <x v="1"/>
    <n v="2"/>
    <n v="4"/>
    <n v="12000"/>
    <n v="6000"/>
  </r>
  <r>
    <s v="TRANSPORTES RAPIDO OCHOA S.A."/>
    <x v="0"/>
    <x v="1"/>
    <n v="3"/>
    <n v="1"/>
    <x v="0"/>
    <x v="2"/>
    <x v="0"/>
    <n v="260"/>
    <n v="260"/>
    <n v="1498001"/>
    <n v="5761.542307692308"/>
  </r>
  <r>
    <s v="TRANSPORTES RAPIDO OCHOA S.A."/>
    <x v="0"/>
    <x v="1"/>
    <n v="3"/>
    <n v="1"/>
    <x v="0"/>
    <x v="2"/>
    <x v="3"/>
    <n v="1"/>
    <n v="4"/>
    <n v="7000"/>
    <n v="7000"/>
  </r>
  <r>
    <s v="TRANSPORTES RAPIDO OCHOA S.A."/>
    <x v="0"/>
    <x v="1"/>
    <n v="3"/>
    <n v="2"/>
    <x v="0"/>
    <x v="2"/>
    <x v="0"/>
    <n v="193"/>
    <n v="193"/>
    <n v="1033593"/>
    <n v="5355.4041450777204"/>
  </r>
  <r>
    <s v="TRANSPORTES RAPIDO OCHOA S.A."/>
    <x v="0"/>
    <x v="1"/>
    <n v="3"/>
    <n v="2"/>
    <x v="0"/>
    <x v="2"/>
    <x v="1"/>
    <n v="10"/>
    <n v="20"/>
    <n v="54001"/>
    <n v="5400.1"/>
  </r>
  <r>
    <s v="TRANSPORTES RAPIDO OCHOA S.A."/>
    <x v="0"/>
    <x v="1"/>
    <n v="3"/>
    <n v="2"/>
    <x v="0"/>
    <x v="2"/>
    <x v="2"/>
    <n v="1"/>
    <n v="3"/>
    <n v="2506"/>
    <n v="2506"/>
  </r>
  <r>
    <s v="TRANSPORTES RAPIDO OCHOA S.A."/>
    <x v="0"/>
    <x v="1"/>
    <n v="3"/>
    <n v="2"/>
    <x v="0"/>
    <x v="2"/>
    <x v="3"/>
    <n v="1"/>
    <n v="4"/>
    <n v="5500"/>
    <n v="5500"/>
  </r>
  <r>
    <s v="TRANSPORTES RAPIDO OCHOA S.A."/>
    <x v="0"/>
    <x v="1"/>
    <n v="3"/>
    <n v="2"/>
    <x v="0"/>
    <x v="2"/>
    <x v="4"/>
    <n v="6"/>
    <n v="30"/>
    <n v="28000"/>
    <n v="4666.666666666667"/>
  </r>
  <r>
    <s v="TRANSPORTES RAPIDO OCHOA S.A."/>
    <x v="0"/>
    <x v="1"/>
    <n v="3"/>
    <n v="3"/>
    <x v="0"/>
    <x v="2"/>
    <x v="0"/>
    <n v="191"/>
    <n v="191"/>
    <n v="1095499"/>
    <n v="5735.5968586387435"/>
  </r>
  <r>
    <s v="TRANSPORTES RAPIDO OCHOA S.A."/>
    <x v="0"/>
    <x v="1"/>
    <n v="3"/>
    <n v="3"/>
    <x v="0"/>
    <x v="2"/>
    <x v="1"/>
    <n v="21"/>
    <n v="42"/>
    <n v="145000"/>
    <n v="6904.7619047619046"/>
  </r>
  <r>
    <s v="TRANSPORTES RAPIDO OCHOA S.A."/>
    <x v="0"/>
    <x v="1"/>
    <n v="3"/>
    <n v="3"/>
    <x v="0"/>
    <x v="2"/>
    <x v="2"/>
    <n v="1"/>
    <n v="3"/>
    <n v="4000"/>
    <n v="4000"/>
  </r>
  <r>
    <s v="TRANSPORTES RAPIDO OCHOA S.A."/>
    <x v="0"/>
    <x v="1"/>
    <n v="3"/>
    <n v="3"/>
    <x v="0"/>
    <x v="2"/>
    <x v="3"/>
    <n v="3"/>
    <n v="12"/>
    <n v="4833"/>
    <n v="1611"/>
  </r>
  <r>
    <s v="TRANSPORTES RAPIDO OCHOA S.A."/>
    <x v="0"/>
    <x v="1"/>
    <n v="3"/>
    <n v="3"/>
    <x v="0"/>
    <x v="2"/>
    <x v="4"/>
    <n v="6"/>
    <n v="30"/>
    <n v="26541"/>
    <n v="4423.5"/>
  </r>
  <r>
    <s v="TRANSPORTES RAPIDO OCHOA S.A."/>
    <x v="0"/>
    <x v="1"/>
    <n v="3"/>
    <n v="1"/>
    <x v="0"/>
    <x v="2"/>
    <x v="4"/>
    <n v="3"/>
    <n v="15"/>
    <n v="18000"/>
    <n v="6000"/>
  </r>
  <r>
    <s v="TRANSPORTES RAPIDO OCHOA S.A."/>
    <x v="0"/>
    <x v="2"/>
    <n v="4"/>
    <n v="3"/>
    <x v="0"/>
    <x v="1"/>
    <x v="0"/>
    <n v="411"/>
    <n v="411"/>
    <n v="2595600"/>
    <n v="6315.3284671532847"/>
  </r>
  <r>
    <s v="TRANSPORTES RAPIDO OCHOA S.A."/>
    <x v="0"/>
    <x v="2"/>
    <n v="4"/>
    <n v="2"/>
    <x v="0"/>
    <x v="1"/>
    <x v="0"/>
    <n v="310"/>
    <n v="310"/>
    <n v="1998020"/>
    <n v="6445.2258064516127"/>
  </r>
  <r>
    <s v="TRANSPORTES RAPIDO OCHOA S.A."/>
    <x v="0"/>
    <x v="2"/>
    <n v="4"/>
    <n v="1"/>
    <x v="0"/>
    <x v="1"/>
    <x v="0"/>
    <n v="231"/>
    <n v="231"/>
    <n v="1306428"/>
    <n v="5655.5324675324673"/>
  </r>
  <r>
    <s v="TRANSPORTES RAPIDO OCHOA S.A."/>
    <x v="0"/>
    <x v="2"/>
    <n v="4"/>
    <n v="3"/>
    <x v="0"/>
    <x v="1"/>
    <x v="4"/>
    <n v="12"/>
    <n v="60"/>
    <n v="63060"/>
    <n v="5255"/>
  </r>
  <r>
    <s v="TRANSPORTES RAPIDO OCHOA S.A."/>
    <x v="0"/>
    <x v="2"/>
    <n v="4"/>
    <n v="2"/>
    <x v="0"/>
    <x v="1"/>
    <x v="4"/>
    <n v="11"/>
    <n v="55"/>
    <n v="76400"/>
    <n v="6945.454545454545"/>
  </r>
  <r>
    <s v="TRANSPORTES RAPIDO OCHOA S.A."/>
    <x v="0"/>
    <x v="2"/>
    <n v="4"/>
    <n v="1"/>
    <x v="0"/>
    <x v="1"/>
    <x v="1"/>
    <n v="8"/>
    <n v="16"/>
    <n v="33690"/>
    <n v="4211.25"/>
  </r>
  <r>
    <s v="TRANSPORTES RAPIDO OCHOA S.A."/>
    <x v="0"/>
    <x v="2"/>
    <n v="4"/>
    <n v="3"/>
    <x v="0"/>
    <x v="1"/>
    <x v="3"/>
    <n v="11"/>
    <n v="44"/>
    <n v="72370"/>
    <n v="6579.090909090909"/>
  </r>
  <r>
    <s v="TRANSPORTES RAPIDO OCHOA S.A."/>
    <x v="0"/>
    <x v="2"/>
    <n v="4"/>
    <n v="2"/>
    <x v="0"/>
    <x v="1"/>
    <x v="3"/>
    <n v="12"/>
    <n v="48"/>
    <n v="84000"/>
    <n v="7000"/>
  </r>
  <r>
    <s v="TRANSPORTES RAPIDO OCHOA S.A."/>
    <x v="0"/>
    <x v="2"/>
    <n v="4"/>
    <n v="1"/>
    <x v="0"/>
    <x v="1"/>
    <x v="3"/>
    <n v="1"/>
    <n v="4"/>
    <n v="7000"/>
    <n v="7000"/>
  </r>
  <r>
    <s v="TRANSPORTES RAPIDO OCHOA S.A."/>
    <x v="0"/>
    <x v="2"/>
    <n v="4"/>
    <n v="3"/>
    <x v="0"/>
    <x v="1"/>
    <x v="2"/>
    <n v="13"/>
    <n v="39"/>
    <n v="85778"/>
    <n v="6598.3076923076924"/>
  </r>
  <r>
    <s v="TRANSPORTES RAPIDO OCHOA S.A."/>
    <x v="0"/>
    <x v="2"/>
    <n v="4"/>
    <n v="2"/>
    <x v="0"/>
    <x v="1"/>
    <x v="2"/>
    <n v="18"/>
    <n v="54"/>
    <n v="126000"/>
    <n v="7000"/>
  </r>
  <r>
    <s v="TRANSPORTES RAPIDO OCHOA S.A."/>
    <x v="0"/>
    <x v="2"/>
    <n v="4"/>
    <n v="1"/>
    <x v="0"/>
    <x v="1"/>
    <x v="2"/>
    <n v="1"/>
    <n v="3"/>
    <n v="7000"/>
    <n v="7000"/>
  </r>
  <r>
    <s v="TRANSPORTES RAPIDO OCHOA S.A."/>
    <x v="0"/>
    <x v="2"/>
    <n v="4"/>
    <n v="3"/>
    <x v="0"/>
    <x v="1"/>
    <x v="1"/>
    <n v="40"/>
    <n v="80"/>
    <n v="273340"/>
    <n v="6833.5"/>
  </r>
  <r>
    <s v="TRANSPORTES RAPIDO OCHOA S.A."/>
    <x v="0"/>
    <x v="2"/>
    <n v="4"/>
    <n v="2"/>
    <x v="0"/>
    <x v="1"/>
    <x v="1"/>
    <n v="39"/>
    <n v="78"/>
    <n v="250025"/>
    <n v="6410.8974358974356"/>
  </r>
  <r>
    <s v="TRANSPORTES RAPIDO OCHOA S.A."/>
    <x v="0"/>
    <x v="2"/>
    <n v="4"/>
    <n v="1"/>
    <x v="0"/>
    <x v="1"/>
    <x v="4"/>
    <n v="4"/>
    <n v="20"/>
    <n v="22000"/>
    <n v="5500"/>
  </r>
  <r>
    <s v="UNI EXPRESS LTDA"/>
    <x v="0"/>
    <x v="0"/>
    <n v="2"/>
    <n v="3"/>
    <x v="1"/>
    <x v="0"/>
    <x v="0"/>
    <n v="1"/>
    <n v="1"/>
    <n v="41730"/>
    <n v="41730"/>
  </r>
  <r>
    <s v="UNI EXPRESS LTDA"/>
    <x v="0"/>
    <x v="0"/>
    <n v="2"/>
    <n v="3"/>
    <x v="1"/>
    <x v="2"/>
    <x v="0"/>
    <n v="2621"/>
    <n v="739"/>
    <n v="7149330"/>
    <n v="2727.7107974055702"/>
  </r>
  <r>
    <s v="UNI EXPRESS LTDA"/>
    <x v="0"/>
    <x v="0"/>
    <n v="2"/>
    <n v="3"/>
    <x v="1"/>
    <x v="1"/>
    <x v="0"/>
    <n v="28424"/>
    <n v="8157"/>
    <n v="27180480"/>
    <n v="956.25105544610187"/>
  </r>
  <r>
    <s v="UNI EXPRESS LTDA"/>
    <x v="0"/>
    <x v="0"/>
    <n v="2"/>
    <n v="2"/>
    <x v="1"/>
    <x v="0"/>
    <x v="0"/>
    <n v="2"/>
    <n v="1"/>
    <n v="83460"/>
    <n v="41730"/>
  </r>
  <r>
    <s v="UNI EXPRESS LTDA"/>
    <x v="0"/>
    <x v="0"/>
    <n v="2"/>
    <n v="2"/>
    <x v="1"/>
    <x v="2"/>
    <x v="0"/>
    <n v="3490"/>
    <n v="1030"/>
    <n v="10184612"/>
    <n v="2918.2269340974212"/>
  </r>
  <r>
    <s v="UNI EXPRESS LTDA"/>
    <x v="0"/>
    <x v="0"/>
    <n v="2"/>
    <n v="2"/>
    <x v="1"/>
    <x v="1"/>
    <x v="0"/>
    <n v="35002"/>
    <n v="9906"/>
    <n v="30896708"/>
    <n v="882.7126449917148"/>
  </r>
  <r>
    <s v="UNI EXPRESS LTDA"/>
    <x v="0"/>
    <x v="0"/>
    <n v="2"/>
    <n v="1"/>
    <x v="1"/>
    <x v="0"/>
    <x v="0"/>
    <n v="2"/>
    <n v="1"/>
    <n v="83460"/>
    <n v="41730"/>
  </r>
  <r>
    <s v="UNI EXPRESS LTDA"/>
    <x v="0"/>
    <x v="0"/>
    <n v="2"/>
    <n v="1"/>
    <x v="1"/>
    <x v="1"/>
    <x v="0"/>
    <n v="43098"/>
    <n v="12326"/>
    <n v="44138095"/>
    <n v="1024.1332544433617"/>
  </r>
  <r>
    <s v="UNI EXPRESS LTDA"/>
    <x v="0"/>
    <x v="0"/>
    <n v="2"/>
    <n v="1"/>
    <x v="1"/>
    <x v="2"/>
    <x v="0"/>
    <n v="3472"/>
    <n v="1125"/>
    <n v="9925600"/>
    <n v="2858.7557603686637"/>
  </r>
  <r>
    <s v="UNI EXPRESS LTDA"/>
    <x v="0"/>
    <x v="1"/>
    <n v="3"/>
    <n v="1"/>
    <x v="1"/>
    <x v="1"/>
    <x v="0"/>
    <n v="41681"/>
    <n v="11254"/>
    <n v="34641410"/>
    <n v="831.107938869029"/>
  </r>
  <r>
    <s v="UNI EXPRESS LTDA"/>
    <x v="0"/>
    <x v="1"/>
    <n v="3"/>
    <n v="1"/>
    <x v="1"/>
    <x v="2"/>
    <x v="0"/>
    <n v="2941"/>
    <n v="735"/>
    <n v="7861310"/>
    <n v="2673.0057803468208"/>
  </r>
  <r>
    <s v="UNI EXPRESS LTDA"/>
    <x v="0"/>
    <x v="1"/>
    <n v="3"/>
    <n v="3"/>
    <x v="1"/>
    <x v="2"/>
    <x v="0"/>
    <n v="3466"/>
    <n v="915"/>
    <n v="9757735"/>
    <n v="2815.2726485862668"/>
  </r>
  <r>
    <s v="UNI EXPRESS LTDA"/>
    <x v="0"/>
    <x v="1"/>
    <n v="3"/>
    <n v="3"/>
    <x v="1"/>
    <x v="1"/>
    <x v="0"/>
    <n v="30710"/>
    <n v="8230"/>
    <n v="28336145"/>
    <n v="922.70091175512857"/>
  </r>
  <r>
    <s v="UNI EXPRESS LTDA"/>
    <x v="0"/>
    <x v="1"/>
    <n v="3"/>
    <n v="2"/>
    <x v="1"/>
    <x v="2"/>
    <x v="0"/>
    <n v="2554"/>
    <n v="651"/>
    <n v="6419120"/>
    <n v="2513.3594361785435"/>
  </r>
  <r>
    <s v="UNI EXPRESS LTDA"/>
    <x v="0"/>
    <x v="1"/>
    <n v="3"/>
    <n v="2"/>
    <x v="1"/>
    <x v="1"/>
    <x v="0"/>
    <n v="26368"/>
    <n v="6856"/>
    <n v="23174570"/>
    <n v="878.88994235436894"/>
  </r>
  <r>
    <s v="UNI EXPRESS LTDA"/>
    <x v="0"/>
    <x v="2"/>
    <n v="4"/>
    <n v="3"/>
    <x v="1"/>
    <x v="1"/>
    <x v="0"/>
    <n v="27552"/>
    <n v="7715"/>
    <n v="24247110"/>
    <n v="880.04899825783968"/>
  </r>
  <r>
    <s v="UNI EXPRESS LTDA"/>
    <x v="0"/>
    <x v="2"/>
    <n v="4"/>
    <n v="2"/>
    <x v="1"/>
    <x v="2"/>
    <x v="0"/>
    <n v="4048"/>
    <n v="1085"/>
    <n v="7398960"/>
    <n v="1827.806324110672"/>
  </r>
  <r>
    <s v="UNI EXPRESS LTDA"/>
    <x v="0"/>
    <x v="2"/>
    <n v="4"/>
    <n v="2"/>
    <x v="1"/>
    <x v="1"/>
    <x v="0"/>
    <n v="30341"/>
    <n v="8162"/>
    <n v="23268160"/>
    <n v="766.88836887380114"/>
  </r>
  <r>
    <s v="UNI EXPRESS LTDA"/>
    <x v="0"/>
    <x v="2"/>
    <n v="4"/>
    <n v="1"/>
    <x v="1"/>
    <x v="2"/>
    <x v="0"/>
    <n v="3871"/>
    <n v="1046"/>
    <n v="11983590"/>
    <n v="3095.7349522087316"/>
  </r>
  <r>
    <s v="UNI EXPRESS LTDA"/>
    <x v="0"/>
    <x v="2"/>
    <n v="4"/>
    <n v="1"/>
    <x v="1"/>
    <x v="1"/>
    <x v="0"/>
    <n v="36232"/>
    <n v="9783"/>
    <n v="34925080"/>
    <n v="963.92912342680506"/>
  </r>
  <r>
    <s v="UNI EXPRESS LTDA"/>
    <x v="0"/>
    <x v="2"/>
    <n v="4"/>
    <n v="3"/>
    <x v="1"/>
    <x v="0"/>
    <x v="0"/>
    <n v="2"/>
    <n v="1"/>
    <n v="83460"/>
    <n v="41730"/>
  </r>
  <r>
    <s v="UNI EXPRESS LTDA"/>
    <x v="0"/>
    <x v="2"/>
    <n v="4"/>
    <n v="3"/>
    <x v="1"/>
    <x v="2"/>
    <x v="0"/>
    <n v="3506"/>
    <n v="1041"/>
    <n v="10352300"/>
    <n v="2952.7381631488875"/>
  </r>
  <r>
    <s v="UNI EXPRESS LTDA"/>
    <x v="0"/>
    <x v="2"/>
    <n v="4"/>
    <n v="1"/>
    <x v="1"/>
    <x v="0"/>
    <x v="0"/>
    <n v="2"/>
    <n v="1"/>
    <n v="83460"/>
    <n v="41730"/>
  </r>
  <r>
    <s v="UNO A DATASERVICIOS S.A.S."/>
    <x v="0"/>
    <x v="0"/>
    <n v="2"/>
    <n v="3"/>
    <x v="0"/>
    <x v="2"/>
    <x v="4"/>
    <n v="2"/>
    <n v="7"/>
    <n v="24205"/>
    <n v="12102.5"/>
  </r>
  <r>
    <s v="UNO A DATASERVICIOS S.A.S."/>
    <x v="0"/>
    <x v="0"/>
    <n v="2"/>
    <n v="3"/>
    <x v="1"/>
    <x v="1"/>
    <x v="4"/>
    <n v="20"/>
    <n v="89"/>
    <n v="36641"/>
    <n v="1832.05"/>
  </r>
  <r>
    <s v="UNO A DATASERVICIOS S.A.S."/>
    <x v="0"/>
    <x v="0"/>
    <n v="2"/>
    <n v="3"/>
    <x v="1"/>
    <x v="2"/>
    <x v="0"/>
    <n v="1199"/>
    <n v="204"/>
    <n v="744756"/>
    <n v="621.14762301918267"/>
  </r>
  <r>
    <s v="UNO A DATASERVICIOS S.A.S."/>
    <x v="0"/>
    <x v="0"/>
    <n v="2"/>
    <n v="3"/>
    <x v="1"/>
    <x v="2"/>
    <x v="1"/>
    <n v="14"/>
    <n v="36"/>
    <n v="16190"/>
    <n v="1156.4285714285713"/>
  </r>
  <r>
    <s v="UNO A DATASERVICIOS S.A.S."/>
    <x v="0"/>
    <x v="0"/>
    <n v="2"/>
    <n v="3"/>
    <x v="1"/>
    <x v="2"/>
    <x v="4"/>
    <n v="21"/>
    <n v="93"/>
    <n v="48571"/>
    <n v="2312.9047619047619"/>
  </r>
  <r>
    <s v="UNO A DATASERVICIOS S.A.S."/>
    <x v="0"/>
    <x v="0"/>
    <n v="2"/>
    <n v="1"/>
    <x v="1"/>
    <x v="1"/>
    <x v="0"/>
    <n v="6512"/>
    <n v="1107"/>
    <n v="3777130"/>
    <n v="580.02610565110569"/>
  </r>
  <r>
    <s v="UNO A DATASERVICIOS S.A.S."/>
    <x v="0"/>
    <x v="0"/>
    <n v="2"/>
    <n v="1"/>
    <x v="1"/>
    <x v="1"/>
    <x v="1"/>
    <n v="89"/>
    <n v="223"/>
    <n v="82112"/>
    <n v="922.60674157303367"/>
  </r>
  <r>
    <s v="UNO A DATASERVICIOS S.A.S."/>
    <x v="0"/>
    <x v="0"/>
    <n v="2"/>
    <n v="1"/>
    <x v="1"/>
    <x v="1"/>
    <x v="4"/>
    <n v="135"/>
    <n v="596"/>
    <n v="246335"/>
    <n v="1824.7037037037037"/>
  </r>
  <r>
    <s v="UNO A DATASERVICIOS S.A.S."/>
    <x v="0"/>
    <x v="0"/>
    <n v="2"/>
    <n v="1"/>
    <x v="1"/>
    <x v="2"/>
    <x v="0"/>
    <n v="8063"/>
    <n v="1371"/>
    <n v="5006893"/>
    <n v="620.97147463723184"/>
  </r>
  <r>
    <s v="UNO A DATASERVICIOS S.A.S."/>
    <x v="0"/>
    <x v="0"/>
    <n v="2"/>
    <n v="1"/>
    <x v="1"/>
    <x v="2"/>
    <x v="1"/>
    <n v="96"/>
    <n v="241"/>
    <n v="108845"/>
    <n v="1133.8020833333333"/>
  </r>
  <r>
    <s v="UNO A DATASERVICIOS S.A.S."/>
    <x v="0"/>
    <x v="0"/>
    <n v="2"/>
    <n v="1"/>
    <x v="1"/>
    <x v="2"/>
    <x v="4"/>
    <n v="142"/>
    <n v="625"/>
    <n v="326536"/>
    <n v="2299.5492957746478"/>
  </r>
  <r>
    <s v="UNO A DATASERVICIOS S.A.S."/>
    <x v="0"/>
    <x v="0"/>
    <n v="2"/>
    <n v="2"/>
    <x v="1"/>
    <x v="1"/>
    <x v="0"/>
    <n v="3651"/>
    <n v="621"/>
    <n v="2117446"/>
    <n v="579.96329772665024"/>
  </r>
  <r>
    <s v="UNO A DATASERVICIOS S.A.S."/>
    <x v="0"/>
    <x v="0"/>
    <n v="2"/>
    <n v="2"/>
    <x v="1"/>
    <x v="1"/>
    <x v="1"/>
    <n v="50"/>
    <n v="125"/>
    <n v="46031"/>
    <n v="920.62"/>
  </r>
  <r>
    <s v="UNO A DATASERVICIOS S.A.S."/>
    <x v="0"/>
    <x v="0"/>
    <n v="2"/>
    <n v="2"/>
    <x v="1"/>
    <x v="1"/>
    <x v="4"/>
    <n v="76"/>
    <n v="334"/>
    <n v="138094"/>
    <n v="1817.0263157894738"/>
  </r>
  <r>
    <s v="UNO A DATASERVICIOS S.A.S."/>
    <x v="0"/>
    <x v="0"/>
    <n v="2"/>
    <n v="2"/>
    <x v="1"/>
    <x v="2"/>
    <x v="0"/>
    <n v="4520"/>
    <n v="768"/>
    <n v="2806847"/>
    <n v="620.98384955752215"/>
  </r>
  <r>
    <s v="UNO A DATASERVICIOS S.A.S."/>
    <x v="0"/>
    <x v="0"/>
    <n v="2"/>
    <n v="2"/>
    <x v="1"/>
    <x v="2"/>
    <x v="1"/>
    <n v="54"/>
    <n v="135"/>
    <n v="61018"/>
    <n v="1129.962962962963"/>
  </r>
  <r>
    <s v="UNO A DATASERVICIOS S.A.S."/>
    <x v="0"/>
    <x v="0"/>
    <n v="2"/>
    <n v="2"/>
    <x v="1"/>
    <x v="2"/>
    <x v="4"/>
    <n v="80"/>
    <n v="350"/>
    <n v="183055"/>
    <n v="2288.1875"/>
  </r>
  <r>
    <s v="UNO A DATASERVICIOS S.A.S."/>
    <x v="0"/>
    <x v="0"/>
    <n v="2"/>
    <n v="3"/>
    <x v="1"/>
    <x v="1"/>
    <x v="0"/>
    <n v="969"/>
    <n v="165"/>
    <n v="561833"/>
    <n v="579.80701754385962"/>
  </r>
  <r>
    <s v="UNO A DATASERVICIOS S.A.S."/>
    <x v="0"/>
    <x v="0"/>
    <n v="2"/>
    <n v="3"/>
    <x v="1"/>
    <x v="1"/>
    <x v="1"/>
    <n v="13"/>
    <n v="33"/>
    <n v="12214"/>
    <n v="939.53846153846155"/>
  </r>
  <r>
    <s v="UNO A DATASERVICIOS S.A.S."/>
    <x v="0"/>
    <x v="0"/>
    <n v="2"/>
    <n v="1"/>
    <x v="0"/>
    <x v="1"/>
    <x v="0"/>
    <n v="10"/>
    <n v="5"/>
    <n v="62269"/>
    <n v="6226.9"/>
  </r>
  <r>
    <s v="UNO A DATASERVICIOS S.A.S."/>
    <x v="0"/>
    <x v="0"/>
    <n v="2"/>
    <n v="1"/>
    <x v="0"/>
    <x v="1"/>
    <x v="1"/>
    <n v="8"/>
    <n v="12"/>
    <n v="72232"/>
    <n v="9029"/>
  </r>
  <r>
    <s v="UNO A DATASERVICIOS S.A.S."/>
    <x v="0"/>
    <x v="0"/>
    <n v="2"/>
    <n v="1"/>
    <x v="0"/>
    <x v="1"/>
    <x v="2"/>
    <n v="5"/>
    <n v="11"/>
    <n v="44833"/>
    <n v="8966.6"/>
  </r>
  <r>
    <s v="UNO A DATASERVICIOS S.A.S."/>
    <x v="0"/>
    <x v="0"/>
    <n v="2"/>
    <n v="1"/>
    <x v="0"/>
    <x v="1"/>
    <x v="4"/>
    <n v="5"/>
    <n v="22"/>
    <n v="69741"/>
    <n v="13948.2"/>
  </r>
  <r>
    <s v="UNO A DATASERVICIOS S.A.S."/>
    <x v="0"/>
    <x v="0"/>
    <n v="2"/>
    <n v="1"/>
    <x v="0"/>
    <x v="2"/>
    <x v="0"/>
    <n v="17"/>
    <n v="9"/>
    <n v="145293"/>
    <n v="8546.6470588235297"/>
  </r>
  <r>
    <s v="UNO A DATASERVICIOS S.A.S."/>
    <x v="0"/>
    <x v="0"/>
    <n v="2"/>
    <n v="1"/>
    <x v="0"/>
    <x v="2"/>
    <x v="1"/>
    <n v="16"/>
    <n v="39"/>
    <n v="168540"/>
    <n v="10533.75"/>
  </r>
  <r>
    <s v="UNO A DATASERVICIOS S.A.S."/>
    <x v="0"/>
    <x v="0"/>
    <n v="2"/>
    <n v="1"/>
    <x v="0"/>
    <x v="2"/>
    <x v="2"/>
    <n v="9"/>
    <n v="31"/>
    <n v="104611"/>
    <n v="11623.444444444445"/>
  </r>
  <r>
    <s v="UNO A DATASERVICIOS S.A.S."/>
    <x v="0"/>
    <x v="0"/>
    <n v="2"/>
    <n v="1"/>
    <x v="0"/>
    <x v="2"/>
    <x v="4"/>
    <n v="10"/>
    <n v="45"/>
    <n v="162729"/>
    <n v="16272.9"/>
  </r>
  <r>
    <s v="UNO A DATASERVICIOS S.A.S."/>
    <x v="0"/>
    <x v="0"/>
    <n v="2"/>
    <n v="2"/>
    <x v="0"/>
    <x v="1"/>
    <x v="0"/>
    <n v="5"/>
    <n v="3"/>
    <n v="34908"/>
    <n v="6981.6"/>
  </r>
  <r>
    <s v="UNO A DATASERVICIOS S.A.S."/>
    <x v="0"/>
    <x v="0"/>
    <n v="2"/>
    <n v="2"/>
    <x v="0"/>
    <x v="1"/>
    <x v="1"/>
    <n v="5"/>
    <n v="7"/>
    <n v="40493"/>
    <n v="8098.6"/>
  </r>
  <r>
    <s v="UNO A DATASERVICIOS S.A.S."/>
    <x v="0"/>
    <x v="0"/>
    <n v="2"/>
    <n v="2"/>
    <x v="0"/>
    <x v="1"/>
    <x v="2"/>
    <n v="3"/>
    <n v="6"/>
    <n v="25133"/>
    <n v="8377.6666666666661"/>
  </r>
  <r>
    <s v="UNO A DATASERVICIOS S.A.S."/>
    <x v="0"/>
    <x v="0"/>
    <n v="2"/>
    <n v="2"/>
    <x v="0"/>
    <x v="1"/>
    <x v="4"/>
    <n v="3"/>
    <n v="12"/>
    <n v="39096"/>
    <n v="13032"/>
  </r>
  <r>
    <s v="UNO A DATASERVICIOS S.A.S."/>
    <x v="0"/>
    <x v="0"/>
    <n v="2"/>
    <n v="2"/>
    <x v="0"/>
    <x v="2"/>
    <x v="0"/>
    <n v="10"/>
    <n v="5"/>
    <n v="81451"/>
    <n v="8145.1"/>
  </r>
  <r>
    <s v="UNO A DATASERVICIOS S.A.S."/>
    <x v="0"/>
    <x v="0"/>
    <n v="2"/>
    <n v="2"/>
    <x v="0"/>
    <x v="2"/>
    <x v="1"/>
    <n v="9"/>
    <n v="22"/>
    <n v="94483"/>
    <n v="10498.111111111111"/>
  </r>
  <r>
    <s v="UNO A DATASERVICIOS S.A.S."/>
    <x v="0"/>
    <x v="0"/>
    <n v="2"/>
    <n v="2"/>
    <x v="0"/>
    <x v="2"/>
    <x v="2"/>
    <n v="5"/>
    <n v="17"/>
    <n v="58645"/>
    <n v="11729"/>
  </r>
  <r>
    <s v="UNO A DATASERVICIOS S.A.S."/>
    <x v="0"/>
    <x v="0"/>
    <n v="2"/>
    <n v="2"/>
    <x v="0"/>
    <x v="2"/>
    <x v="4"/>
    <n v="6"/>
    <n v="25"/>
    <n v="91225"/>
    <n v="15204.166666666666"/>
  </r>
  <r>
    <s v="UNO A DATASERVICIOS S.A.S."/>
    <x v="0"/>
    <x v="0"/>
    <n v="2"/>
    <n v="3"/>
    <x v="0"/>
    <x v="1"/>
    <x v="0"/>
    <n v="1"/>
    <n v="1"/>
    <n v="9262"/>
    <n v="9262"/>
  </r>
  <r>
    <s v="UNO A DATASERVICIOS S.A.S."/>
    <x v="0"/>
    <x v="0"/>
    <n v="2"/>
    <n v="3"/>
    <x v="0"/>
    <x v="1"/>
    <x v="1"/>
    <n v="1"/>
    <n v="2"/>
    <n v="10744"/>
    <n v="10744"/>
  </r>
  <r>
    <s v="UNO A DATASERVICIOS S.A.S."/>
    <x v="0"/>
    <x v="0"/>
    <n v="2"/>
    <n v="3"/>
    <x v="0"/>
    <x v="1"/>
    <x v="2"/>
    <n v="1"/>
    <n v="2"/>
    <n v="6669"/>
    <n v="6669"/>
  </r>
  <r>
    <s v="UNO A DATASERVICIOS S.A.S."/>
    <x v="0"/>
    <x v="0"/>
    <n v="2"/>
    <n v="3"/>
    <x v="0"/>
    <x v="1"/>
    <x v="4"/>
    <n v="1"/>
    <n v="3"/>
    <n v="10374"/>
    <n v="10374"/>
  </r>
  <r>
    <s v="UNO A DATASERVICIOS S.A.S."/>
    <x v="0"/>
    <x v="0"/>
    <n v="2"/>
    <n v="3"/>
    <x v="0"/>
    <x v="2"/>
    <x v="0"/>
    <n v="3"/>
    <n v="1"/>
    <n v="21612"/>
    <n v="7204"/>
  </r>
  <r>
    <s v="UNO A DATASERVICIOS S.A.S."/>
    <x v="0"/>
    <x v="0"/>
    <n v="2"/>
    <n v="3"/>
    <x v="0"/>
    <x v="2"/>
    <x v="1"/>
    <n v="2"/>
    <n v="6"/>
    <n v="25070"/>
    <n v="12535"/>
  </r>
  <r>
    <s v="UNO A DATASERVICIOS S.A.S."/>
    <x v="0"/>
    <x v="0"/>
    <n v="2"/>
    <n v="3"/>
    <x v="0"/>
    <x v="2"/>
    <x v="2"/>
    <n v="1"/>
    <n v="5"/>
    <n v="15561"/>
    <n v="15561"/>
  </r>
  <r>
    <s v="UNO A DATASERVICIOS S.A.S."/>
    <x v="0"/>
    <x v="1"/>
    <n v="3"/>
    <n v="1"/>
    <x v="1"/>
    <x v="1"/>
    <x v="0"/>
    <n v="3591"/>
    <n v="610"/>
    <n v="2082832.51"/>
    <n v="580.0146226677806"/>
  </r>
  <r>
    <s v="UNO A DATASERVICIOS S.A.S."/>
    <x v="0"/>
    <x v="1"/>
    <n v="3"/>
    <n v="1"/>
    <x v="1"/>
    <x v="1"/>
    <x v="1"/>
    <n v="40"/>
    <n v="123"/>
    <n v="45278.97"/>
    <n v="1131.97425"/>
  </r>
  <r>
    <s v="UNO A DATASERVICIOS S.A.S."/>
    <x v="0"/>
    <x v="1"/>
    <n v="3"/>
    <n v="1"/>
    <x v="1"/>
    <x v="1"/>
    <x v="4"/>
    <n v="75"/>
    <n v="329"/>
    <n v="135836.9"/>
    <n v="1811.1586666666665"/>
  </r>
  <r>
    <s v="UNO A DATASERVICIOS S.A.S."/>
    <x v="0"/>
    <x v="1"/>
    <n v="3"/>
    <n v="1"/>
    <x v="1"/>
    <x v="2"/>
    <x v="0"/>
    <n v="4446"/>
    <n v="756"/>
    <n v="2760964.03"/>
    <n v="620.99955690508318"/>
  </r>
  <r>
    <s v="UNO A DATASERVICIOS S.A.S."/>
    <x v="0"/>
    <x v="1"/>
    <n v="3"/>
    <n v="1"/>
    <x v="1"/>
    <x v="2"/>
    <x v="1"/>
    <n v="53"/>
    <n v="133"/>
    <n v="60020.959999999999"/>
    <n v="1132.4709433962264"/>
  </r>
  <r>
    <s v="UNO A DATASERVICIOS S.A.S."/>
    <x v="0"/>
    <x v="1"/>
    <n v="3"/>
    <n v="1"/>
    <x v="1"/>
    <x v="2"/>
    <x v="4"/>
    <n v="78"/>
    <n v="345"/>
    <n v="180062.87"/>
    <n v="2308.4983333333334"/>
  </r>
  <r>
    <s v="UNO A DATASERVICIOS S.A.S."/>
    <x v="0"/>
    <x v="1"/>
    <n v="3"/>
    <n v="2"/>
    <x v="1"/>
    <x v="1"/>
    <x v="0"/>
    <n v="7033"/>
    <n v="1196"/>
    <n v="4078938.54"/>
    <n v="579.97135504052324"/>
  </r>
  <r>
    <s v="UNO A DATASERVICIOS S.A.S."/>
    <x v="0"/>
    <x v="1"/>
    <n v="3"/>
    <n v="2"/>
    <x v="1"/>
    <x v="1"/>
    <x v="1"/>
    <n v="96"/>
    <n v="241"/>
    <n v="88672.58"/>
    <n v="923.67270833333339"/>
  </r>
  <r>
    <s v="UNO A DATASERVICIOS S.A.S."/>
    <x v="0"/>
    <x v="1"/>
    <n v="3"/>
    <n v="2"/>
    <x v="1"/>
    <x v="1"/>
    <x v="4"/>
    <n v="146"/>
    <n v="643"/>
    <n v="266017.73"/>
    <n v="1822.0392465753423"/>
  </r>
  <r>
    <s v="UNO A DATASERVICIOS S.A.S."/>
    <x v="0"/>
    <x v="1"/>
    <n v="3"/>
    <n v="2"/>
    <x v="1"/>
    <x v="2"/>
    <x v="0"/>
    <n v="8707"/>
    <n v="1480"/>
    <n v="5406965.04"/>
    <n v="620.99058688411628"/>
  </r>
  <r>
    <s v="UNO A DATASERVICIOS S.A.S."/>
    <x v="0"/>
    <x v="1"/>
    <n v="3"/>
    <n v="2"/>
    <x v="1"/>
    <x v="2"/>
    <x v="1"/>
    <n v="104"/>
    <n v="260"/>
    <n v="117542.72"/>
    <n v="1130.2184615384615"/>
  </r>
  <r>
    <s v="UNO A DATASERVICIOS S.A.S."/>
    <x v="0"/>
    <x v="1"/>
    <n v="3"/>
    <n v="2"/>
    <x v="1"/>
    <x v="2"/>
    <x v="4"/>
    <n v="153"/>
    <n v="675"/>
    <n v="352628.15"/>
    <n v="2304.7591503267977"/>
  </r>
  <r>
    <s v="UNO A DATASERVICIOS S.A.S."/>
    <x v="0"/>
    <x v="1"/>
    <n v="3"/>
    <n v="3"/>
    <x v="1"/>
    <x v="1"/>
    <x v="0"/>
    <n v="2046"/>
    <n v="348"/>
    <n v="1186803.07"/>
    <n v="580.06015151515157"/>
  </r>
  <r>
    <s v="UNO A DATASERVICIOS S.A.S."/>
    <x v="0"/>
    <x v="1"/>
    <n v="3"/>
    <n v="3"/>
    <x v="1"/>
    <x v="1"/>
    <x v="1"/>
    <n v="28"/>
    <n v="70"/>
    <n v="25800.07"/>
    <n v="921.43107142857139"/>
  </r>
  <r>
    <s v="UNO A DATASERVICIOS S.A.S."/>
    <x v="0"/>
    <x v="1"/>
    <n v="3"/>
    <n v="3"/>
    <x v="1"/>
    <x v="1"/>
    <x v="4"/>
    <n v="43"/>
    <n v="187"/>
    <n v="77400.2"/>
    <n v="1800.0046511627907"/>
  </r>
  <r>
    <s v="UNO A DATASERVICIOS S.A.S."/>
    <x v="0"/>
    <x v="1"/>
    <n v="3"/>
    <n v="3"/>
    <x v="1"/>
    <x v="2"/>
    <x v="0"/>
    <n v="2533"/>
    <n v="431"/>
    <n v="1573204.07"/>
    <n v="621.08332806948283"/>
  </r>
  <r>
    <s v="UNO A DATASERVICIOS S.A.S."/>
    <x v="0"/>
    <x v="1"/>
    <n v="3"/>
    <n v="3"/>
    <x v="1"/>
    <x v="2"/>
    <x v="1"/>
    <n v="30"/>
    <n v="76"/>
    <n v="34200.089999999997"/>
    <n v="1140.0029999999999"/>
  </r>
  <r>
    <s v="UNO A DATASERVICIOS S.A.S."/>
    <x v="0"/>
    <x v="1"/>
    <n v="3"/>
    <n v="3"/>
    <x v="1"/>
    <x v="2"/>
    <x v="4"/>
    <n v="45"/>
    <n v="196"/>
    <n v="102600.27"/>
    <n v="2280.0060000000003"/>
  </r>
  <r>
    <s v="UNO A DATASERVICIOS S.A.S."/>
    <x v="0"/>
    <x v="1"/>
    <n v="3"/>
    <n v="1"/>
    <x v="0"/>
    <x v="1"/>
    <x v="0"/>
    <n v="5"/>
    <n v="3"/>
    <n v="34336.93"/>
    <n v="6867.3860000000004"/>
  </r>
  <r>
    <s v="UNO A DATASERVICIOS S.A.S."/>
    <x v="0"/>
    <x v="1"/>
    <n v="3"/>
    <n v="1"/>
    <x v="0"/>
    <x v="1"/>
    <x v="1"/>
    <n v="5"/>
    <n v="7"/>
    <n v="39830.839999999997"/>
    <n v="7966.1679999999997"/>
  </r>
  <r>
    <s v="UNO A DATASERVICIOS S.A.S."/>
    <x v="0"/>
    <x v="1"/>
    <n v="3"/>
    <n v="1"/>
    <x v="0"/>
    <x v="1"/>
    <x v="2"/>
    <n v="3"/>
    <n v="6"/>
    <n v="24722.59"/>
    <n v="8240.8633333333328"/>
  </r>
  <r>
    <s v="UNO A DATASERVICIOS S.A.S."/>
    <x v="0"/>
    <x v="1"/>
    <n v="3"/>
    <n v="1"/>
    <x v="0"/>
    <x v="1"/>
    <x v="4"/>
    <n v="3"/>
    <n v="12"/>
    <n v="38457.360000000001"/>
    <n v="12819.12"/>
  </r>
  <r>
    <s v="UNO A DATASERVICIOS S.A.S."/>
    <x v="0"/>
    <x v="1"/>
    <n v="3"/>
    <n v="1"/>
    <x v="0"/>
    <x v="2"/>
    <x v="0"/>
    <n v="9"/>
    <n v="5"/>
    <n v="80119.509999999995"/>
    <n v="8902.1677777777768"/>
  </r>
  <r>
    <s v="UNO A DATASERVICIOS S.A.S."/>
    <x v="0"/>
    <x v="1"/>
    <n v="3"/>
    <n v="1"/>
    <x v="0"/>
    <x v="2"/>
    <x v="1"/>
    <n v="9"/>
    <n v="22"/>
    <n v="92938.63"/>
    <n v="10326.514444444445"/>
  </r>
  <r>
    <s v="UNO A DATASERVICIOS S.A.S."/>
    <x v="0"/>
    <x v="1"/>
    <n v="3"/>
    <n v="1"/>
    <x v="0"/>
    <x v="2"/>
    <x v="2"/>
    <n v="5"/>
    <n v="17"/>
    <n v="57686.05"/>
    <n v="11537.210000000001"/>
  </r>
  <r>
    <s v="UNO A DATASERVICIOS S.A.S."/>
    <x v="0"/>
    <x v="1"/>
    <n v="3"/>
    <n v="1"/>
    <x v="0"/>
    <x v="2"/>
    <x v="4"/>
    <n v="6"/>
    <n v="25"/>
    <n v="89733.85"/>
    <n v="14955.641666666668"/>
  </r>
  <r>
    <s v="UNO A DATASERVICIOS S.A.S."/>
    <x v="0"/>
    <x v="1"/>
    <n v="3"/>
    <n v="2"/>
    <x v="0"/>
    <x v="1"/>
    <x v="0"/>
    <n v="10"/>
    <n v="5"/>
    <n v="67244.12"/>
    <n v="6724.4119999999994"/>
  </r>
  <r>
    <s v="UNO A DATASERVICIOS S.A.S."/>
    <x v="0"/>
    <x v="1"/>
    <n v="3"/>
    <n v="2"/>
    <x v="0"/>
    <x v="1"/>
    <x v="1"/>
    <n v="9"/>
    <n v="13"/>
    <n v="78003.179999999993"/>
    <n v="8667.0199999999986"/>
  </r>
  <r>
    <s v="UNO A DATASERVICIOS S.A.S."/>
    <x v="0"/>
    <x v="1"/>
    <n v="3"/>
    <n v="2"/>
    <x v="0"/>
    <x v="1"/>
    <x v="2"/>
    <n v="5"/>
    <n v="12"/>
    <n v="48415.76"/>
    <n v="9683.152"/>
  </r>
  <r>
    <s v="UNO A DATASERVICIOS S.A.S."/>
    <x v="0"/>
    <x v="1"/>
    <n v="3"/>
    <n v="2"/>
    <x v="0"/>
    <x v="1"/>
    <x v="4"/>
    <n v="5"/>
    <n v="24"/>
    <n v="75313.41"/>
    <n v="15062.682000000001"/>
  </r>
  <r>
    <s v="UNO A DATASERVICIOS S.A.S."/>
    <x v="0"/>
    <x v="1"/>
    <n v="3"/>
    <n v="2"/>
    <x v="0"/>
    <x v="2"/>
    <x v="0"/>
    <n v="18"/>
    <n v="9"/>
    <n v="156902.94"/>
    <n v="8716.83"/>
  </r>
  <r>
    <s v="UNO A DATASERVICIOS S.A.S."/>
    <x v="0"/>
    <x v="1"/>
    <n v="3"/>
    <n v="2"/>
    <x v="0"/>
    <x v="2"/>
    <x v="1"/>
    <n v="17"/>
    <n v="43"/>
    <n v="182007.41"/>
    <n v="10706.318235294118"/>
  </r>
  <r>
    <s v="UNO A DATASERVICIOS S.A.S."/>
    <x v="0"/>
    <x v="1"/>
    <n v="3"/>
    <n v="2"/>
    <x v="0"/>
    <x v="2"/>
    <x v="2"/>
    <n v="10"/>
    <n v="34"/>
    <n v="112970.12"/>
    <n v="11297.011999999999"/>
  </r>
  <r>
    <s v="UNO A DATASERVICIOS S.A.S."/>
    <x v="0"/>
    <x v="1"/>
    <n v="3"/>
    <n v="2"/>
    <x v="0"/>
    <x v="2"/>
    <x v="4"/>
    <n v="11"/>
    <n v="48"/>
    <n v="175731.3"/>
    <n v="15975.572727272725"/>
  </r>
  <r>
    <s v="UNO A DATASERVICIOS S.A.S."/>
    <x v="0"/>
    <x v="1"/>
    <n v="3"/>
    <n v="3"/>
    <x v="0"/>
    <x v="1"/>
    <x v="0"/>
    <n v="3"/>
    <n v="2"/>
    <n v="19565.27"/>
    <n v="6521.7566666666671"/>
  </r>
  <r>
    <s v="UNO A DATASERVICIOS S.A.S."/>
    <x v="0"/>
    <x v="1"/>
    <n v="3"/>
    <n v="3"/>
    <x v="0"/>
    <x v="1"/>
    <x v="1"/>
    <n v="3"/>
    <n v="4"/>
    <n v="22695.71"/>
    <n v="7565.2366666666667"/>
  </r>
  <r>
    <s v="UNO A DATASERVICIOS S.A.S."/>
    <x v="0"/>
    <x v="1"/>
    <n v="3"/>
    <n v="3"/>
    <x v="0"/>
    <x v="1"/>
    <x v="2"/>
    <n v="1"/>
    <n v="3"/>
    <n v="14086.99"/>
    <n v="14086.99"/>
  </r>
  <r>
    <s v="UNO A DATASERVICIOS S.A.S."/>
    <x v="0"/>
    <x v="1"/>
    <n v="3"/>
    <n v="3"/>
    <x v="0"/>
    <x v="1"/>
    <x v="4"/>
    <n v="2"/>
    <n v="7"/>
    <n v="21913.1"/>
    <n v="10956.55"/>
  </r>
  <r>
    <s v="UNO A DATASERVICIOS S.A.S."/>
    <x v="0"/>
    <x v="1"/>
    <n v="3"/>
    <n v="3"/>
    <x v="0"/>
    <x v="2"/>
    <x v="0"/>
    <n v="5"/>
    <n v="3"/>
    <n v="45652.29"/>
    <n v="9130.4580000000005"/>
  </r>
  <r>
    <s v="UNO A DATASERVICIOS S.A.S."/>
    <x v="0"/>
    <x v="1"/>
    <n v="3"/>
    <n v="3"/>
    <x v="0"/>
    <x v="2"/>
    <x v="1"/>
    <n v="5"/>
    <n v="12"/>
    <n v="52956.66"/>
    <n v="10591.332"/>
  </r>
  <r>
    <s v="UNO A DATASERVICIOS S.A.S."/>
    <x v="0"/>
    <x v="1"/>
    <n v="3"/>
    <n v="3"/>
    <x v="0"/>
    <x v="2"/>
    <x v="2"/>
    <n v="3"/>
    <n v="10"/>
    <n v="32869.65"/>
    <n v="10956.550000000001"/>
  </r>
  <r>
    <s v="UNO A DATASERVICIOS S.A.S."/>
    <x v="0"/>
    <x v="1"/>
    <n v="3"/>
    <n v="3"/>
    <x v="0"/>
    <x v="2"/>
    <x v="4"/>
    <n v="3"/>
    <n v="14"/>
    <n v="51130.57"/>
    <n v="17043.523333333334"/>
  </r>
  <r>
    <s v="UNO A DATASERVICIOS S.A.S."/>
    <x v="0"/>
    <x v="2"/>
    <n v="4"/>
    <n v="2"/>
    <x v="1"/>
    <x v="1"/>
    <x v="4"/>
    <n v="51"/>
    <n v="226"/>
    <n v="93282.65"/>
    <n v="1829.0715686274509"/>
  </r>
  <r>
    <s v="UNO A DATASERVICIOS S.A.S."/>
    <x v="0"/>
    <x v="2"/>
    <n v="4"/>
    <n v="3"/>
    <x v="1"/>
    <x v="1"/>
    <x v="1"/>
    <n v="10"/>
    <n v="24"/>
    <n v="8841.83"/>
    <n v="884.18299999999999"/>
  </r>
  <r>
    <s v="UNO A DATASERVICIOS S.A.S."/>
    <x v="0"/>
    <x v="2"/>
    <n v="4"/>
    <n v="2"/>
    <x v="1"/>
    <x v="2"/>
    <x v="1"/>
    <n v="36"/>
    <n v="91"/>
    <n v="41217.910000000003"/>
    <n v="1144.9419444444445"/>
  </r>
  <r>
    <s v="UNO A DATASERVICIOS S.A.S."/>
    <x v="0"/>
    <x v="2"/>
    <n v="4"/>
    <n v="3"/>
    <x v="1"/>
    <x v="1"/>
    <x v="4"/>
    <n v="15"/>
    <n v="64"/>
    <n v="26525.48"/>
    <n v="1768.3653333333334"/>
  </r>
  <r>
    <s v="UNO A DATASERVICIOS S.A.S."/>
    <x v="0"/>
    <x v="2"/>
    <n v="4"/>
    <n v="3"/>
    <x v="1"/>
    <x v="2"/>
    <x v="0"/>
    <n v="868"/>
    <n v="148"/>
    <n v="539145.77"/>
    <n v="621.13567972350234"/>
  </r>
  <r>
    <s v="UNO A DATASERVICIOS S.A.S."/>
    <x v="0"/>
    <x v="2"/>
    <n v="4"/>
    <n v="3"/>
    <x v="1"/>
    <x v="2"/>
    <x v="1"/>
    <n v="10"/>
    <n v="26"/>
    <n v="11720.56"/>
    <n v="1172.056"/>
  </r>
  <r>
    <s v="UNO A DATASERVICIOS S.A.S."/>
    <x v="0"/>
    <x v="2"/>
    <n v="4"/>
    <n v="3"/>
    <x v="1"/>
    <x v="2"/>
    <x v="4"/>
    <n v="15"/>
    <n v="67"/>
    <n v="35161.68"/>
    <n v="2344.1120000000001"/>
  </r>
  <r>
    <s v="UNO A DATASERVICIOS S.A.S."/>
    <x v="0"/>
    <x v="2"/>
    <n v="4"/>
    <n v="1"/>
    <x v="0"/>
    <x v="1"/>
    <x v="0"/>
    <n v="7"/>
    <n v="3"/>
    <n v="43548.3"/>
    <n v="6221.1857142857143"/>
  </r>
  <r>
    <s v="UNO A DATASERVICIOS S.A.S."/>
    <x v="0"/>
    <x v="2"/>
    <n v="4"/>
    <n v="1"/>
    <x v="0"/>
    <x v="1"/>
    <x v="1"/>
    <n v="6"/>
    <n v="9"/>
    <n v="50516.03"/>
    <n v="8419.3383333333331"/>
  </r>
  <r>
    <s v="UNO A DATASERVICIOS S.A.S."/>
    <x v="0"/>
    <x v="2"/>
    <n v="4"/>
    <n v="1"/>
    <x v="0"/>
    <x v="1"/>
    <x v="2"/>
    <n v="3"/>
    <n v="8"/>
    <n v="31354.78"/>
    <n v="10451.593333333332"/>
  </r>
  <r>
    <s v="UNO A DATASERVICIOS S.A.S."/>
    <x v="0"/>
    <x v="2"/>
    <n v="4"/>
    <n v="1"/>
    <x v="0"/>
    <x v="1"/>
    <x v="4"/>
    <n v="4"/>
    <n v="15"/>
    <n v="48774.1"/>
    <n v="12193.525"/>
  </r>
  <r>
    <s v="UNO A DATASERVICIOS S.A.S."/>
    <x v="0"/>
    <x v="2"/>
    <n v="4"/>
    <n v="1"/>
    <x v="0"/>
    <x v="2"/>
    <x v="0"/>
    <n v="12"/>
    <n v="6"/>
    <n v="101612.7"/>
    <n v="8467.7250000000004"/>
  </r>
  <r>
    <s v="UNO A DATASERVICIOS S.A.S."/>
    <x v="0"/>
    <x v="2"/>
    <n v="4"/>
    <n v="1"/>
    <x v="0"/>
    <x v="2"/>
    <x v="1"/>
    <n v="11"/>
    <n v="28"/>
    <n v="117870.73"/>
    <n v="10715.520909090908"/>
  </r>
  <r>
    <s v="UNO A DATASERVICIOS S.A.S."/>
    <x v="0"/>
    <x v="2"/>
    <n v="4"/>
    <n v="1"/>
    <x v="0"/>
    <x v="2"/>
    <x v="2"/>
    <n v="6"/>
    <n v="22"/>
    <n v="73161.14"/>
    <n v="12193.523333333333"/>
  </r>
  <r>
    <s v="UNO A DATASERVICIOS S.A.S."/>
    <x v="0"/>
    <x v="2"/>
    <n v="4"/>
    <n v="1"/>
    <x v="0"/>
    <x v="2"/>
    <x v="4"/>
    <n v="7"/>
    <n v="31"/>
    <n v="113806.22"/>
    <n v="16258.031428571428"/>
  </r>
  <r>
    <s v="UNO A DATASERVICIOS S.A.S."/>
    <x v="0"/>
    <x v="2"/>
    <n v="4"/>
    <n v="2"/>
    <x v="0"/>
    <x v="1"/>
    <x v="0"/>
    <n v="4"/>
    <n v="2"/>
    <n v="23580.04"/>
    <n v="5895.01"/>
  </r>
  <r>
    <s v="UNO A DATASERVICIOS S.A.S."/>
    <x v="0"/>
    <x v="2"/>
    <n v="4"/>
    <n v="2"/>
    <x v="0"/>
    <x v="1"/>
    <x v="1"/>
    <n v="3"/>
    <n v="5"/>
    <n v="27352.85"/>
    <n v="9117.6166666666668"/>
  </r>
  <r>
    <s v="UNO A DATASERVICIOS S.A.S."/>
    <x v="0"/>
    <x v="2"/>
    <n v="4"/>
    <n v="2"/>
    <x v="0"/>
    <x v="1"/>
    <x v="2"/>
    <n v="2"/>
    <n v="4"/>
    <n v="16977.63"/>
    <n v="8488.8150000000005"/>
  </r>
  <r>
    <s v="UNO A DATASERVICIOS S.A.S."/>
    <x v="0"/>
    <x v="2"/>
    <n v="4"/>
    <n v="2"/>
    <x v="0"/>
    <x v="1"/>
    <x v="4"/>
    <n v="2"/>
    <n v="8"/>
    <n v="26409.65"/>
    <n v="13204.825000000001"/>
  </r>
  <r>
    <s v="UNO A DATASERVICIOS S.A.S."/>
    <x v="0"/>
    <x v="2"/>
    <n v="4"/>
    <n v="2"/>
    <x v="0"/>
    <x v="2"/>
    <x v="0"/>
    <n v="6"/>
    <n v="3"/>
    <n v="55020.1"/>
    <n v="9170.0166666666664"/>
  </r>
  <r>
    <s v="UNO A DATASERVICIOS S.A.S."/>
    <x v="0"/>
    <x v="2"/>
    <n v="4"/>
    <n v="2"/>
    <x v="0"/>
    <x v="2"/>
    <x v="1"/>
    <n v="6"/>
    <n v="15"/>
    <n v="63823.31"/>
    <n v="10637.218333333332"/>
  </r>
  <r>
    <s v="UNO A DATASERVICIOS S.A.S."/>
    <x v="0"/>
    <x v="2"/>
    <n v="4"/>
    <n v="2"/>
    <x v="0"/>
    <x v="2"/>
    <x v="2"/>
    <n v="3"/>
    <n v="12"/>
    <n v="39614.47"/>
    <n v="13204.823333333334"/>
  </r>
  <r>
    <s v="UNO A DATASERVICIOS S.A.S."/>
    <x v="0"/>
    <x v="2"/>
    <n v="4"/>
    <n v="2"/>
    <x v="0"/>
    <x v="2"/>
    <x v="4"/>
    <n v="4"/>
    <n v="17"/>
    <n v="61622.51"/>
    <n v="15405.627500000001"/>
  </r>
  <r>
    <s v="UNO A DATASERVICIOS S.A.S."/>
    <x v="0"/>
    <x v="2"/>
    <n v="4"/>
    <n v="3"/>
    <x v="0"/>
    <x v="1"/>
    <x v="0"/>
    <n v="1"/>
    <n v="1"/>
    <n v="6705.13"/>
    <n v="6705.13"/>
  </r>
  <r>
    <s v="UNO A DATASERVICIOS S.A.S."/>
    <x v="0"/>
    <x v="2"/>
    <n v="4"/>
    <n v="3"/>
    <x v="0"/>
    <x v="1"/>
    <x v="1"/>
    <n v="1"/>
    <n v="1"/>
    <n v="7777.95"/>
    <n v="7777.95"/>
  </r>
  <r>
    <s v="UNO A DATASERVICIOS S.A.S."/>
    <x v="0"/>
    <x v="2"/>
    <n v="4"/>
    <n v="3"/>
    <x v="0"/>
    <x v="1"/>
    <x v="2"/>
    <n v="1"/>
    <n v="1"/>
    <n v="4827.6899999999996"/>
    <n v="4827.6899999999996"/>
  </r>
  <r>
    <s v="UNO A DATASERVICIOS S.A.S."/>
    <x v="0"/>
    <x v="2"/>
    <n v="4"/>
    <n v="3"/>
    <x v="0"/>
    <x v="1"/>
    <x v="4"/>
    <n v="1"/>
    <n v="2"/>
    <n v="7509.74"/>
    <n v="7509.74"/>
  </r>
  <r>
    <s v="UNO A DATASERVICIOS S.A.S."/>
    <x v="0"/>
    <x v="2"/>
    <n v="4"/>
    <n v="3"/>
    <x v="0"/>
    <x v="2"/>
    <x v="0"/>
    <n v="2"/>
    <n v="1"/>
    <n v="15645.29"/>
    <n v="7822.6450000000004"/>
  </r>
  <r>
    <s v="UNO A DATASERVICIOS S.A.S."/>
    <x v="0"/>
    <x v="2"/>
    <n v="4"/>
    <n v="3"/>
    <x v="0"/>
    <x v="2"/>
    <x v="1"/>
    <n v="2"/>
    <n v="4"/>
    <n v="18148.54"/>
    <n v="9074.27"/>
  </r>
  <r>
    <s v="UNO A DATASERVICIOS S.A.S."/>
    <x v="0"/>
    <x v="2"/>
    <n v="4"/>
    <n v="3"/>
    <x v="0"/>
    <x v="2"/>
    <x v="2"/>
    <n v="1"/>
    <n v="3"/>
    <n v="11264.61"/>
    <n v="11264.61"/>
  </r>
  <r>
    <s v="UNO A DATASERVICIOS S.A.S."/>
    <x v="0"/>
    <x v="2"/>
    <n v="4"/>
    <n v="3"/>
    <x v="0"/>
    <x v="2"/>
    <x v="4"/>
    <n v="1"/>
    <n v="5"/>
    <n v="17522.73"/>
    <n v="17522.73"/>
  </r>
  <r>
    <s v="UNO A DATASERVICIOS S.A.S."/>
    <x v="0"/>
    <x v="2"/>
    <n v="4"/>
    <n v="1"/>
    <x v="1"/>
    <x v="1"/>
    <x v="0"/>
    <n v="4554"/>
    <n v="774"/>
    <n v="2641581.81"/>
    <n v="580.05749011857711"/>
  </r>
  <r>
    <s v="UNO A DATASERVICIOS S.A.S."/>
    <x v="0"/>
    <x v="2"/>
    <n v="4"/>
    <n v="1"/>
    <x v="1"/>
    <x v="1"/>
    <x v="1"/>
    <n v="62"/>
    <n v="156"/>
    <n v="57425.69"/>
    <n v="926.22080645161293"/>
  </r>
  <r>
    <s v="UNO A DATASERVICIOS S.A.S."/>
    <x v="0"/>
    <x v="2"/>
    <n v="4"/>
    <n v="1"/>
    <x v="1"/>
    <x v="1"/>
    <x v="4"/>
    <n v="95"/>
    <n v="417"/>
    <n v="172277.07"/>
    <n v="1813.4428421052633"/>
  </r>
  <r>
    <s v="UNO A DATASERVICIOS S.A.S."/>
    <x v="0"/>
    <x v="2"/>
    <n v="4"/>
    <n v="1"/>
    <x v="1"/>
    <x v="2"/>
    <x v="0"/>
    <n v="5639"/>
    <n v="959"/>
    <n v="3501631.71"/>
    <n v="620.96678666430216"/>
  </r>
  <r>
    <s v="UNO A DATASERVICIOS S.A.S."/>
    <x v="0"/>
    <x v="2"/>
    <n v="4"/>
    <n v="1"/>
    <x v="1"/>
    <x v="2"/>
    <x v="1"/>
    <n v="67"/>
    <n v="168"/>
    <n v="76122.429999999993"/>
    <n v="1136.1556716417908"/>
  </r>
  <r>
    <s v="UNO A DATASERVICIOS S.A.S."/>
    <x v="0"/>
    <x v="2"/>
    <n v="4"/>
    <n v="1"/>
    <x v="1"/>
    <x v="2"/>
    <x v="4"/>
    <n v="99"/>
    <n v="437"/>
    <n v="228367.29"/>
    <n v="2306.740303030303"/>
  </r>
  <r>
    <s v="UNO A DATASERVICIOS S.A.S."/>
    <x v="0"/>
    <x v="2"/>
    <n v="4"/>
    <n v="2"/>
    <x v="1"/>
    <x v="1"/>
    <x v="0"/>
    <n v="2466"/>
    <n v="419"/>
    <n v="1430333.91"/>
    <n v="580.02186131386861"/>
  </r>
  <r>
    <s v="UNO A DATASERVICIOS S.A.S."/>
    <x v="0"/>
    <x v="2"/>
    <n v="4"/>
    <n v="2"/>
    <x v="1"/>
    <x v="1"/>
    <x v="1"/>
    <n v="34"/>
    <n v="84"/>
    <n v="31094.22"/>
    <n v="914.53588235294126"/>
  </r>
  <r>
    <s v="UNO A DATASERVICIOS S.A.S."/>
    <x v="0"/>
    <x v="2"/>
    <n v="4"/>
    <n v="2"/>
    <x v="1"/>
    <x v="2"/>
    <x v="4"/>
    <n v="54"/>
    <n v="237"/>
    <n v="123653.74"/>
    <n v="2289.8840740740743"/>
  </r>
  <r>
    <s v="UNO A DATASERVICIOS S.A.S."/>
    <x v="0"/>
    <x v="2"/>
    <n v="4"/>
    <n v="3"/>
    <x v="1"/>
    <x v="1"/>
    <x v="0"/>
    <n v="701"/>
    <n v="119"/>
    <n v="406724"/>
    <n v="580.20542082738939"/>
  </r>
  <r>
    <s v="UNO A DATASERVICIOS S.A.S."/>
    <x v="0"/>
    <x v="2"/>
    <n v="4"/>
    <n v="2"/>
    <x v="1"/>
    <x v="2"/>
    <x v="0"/>
    <n v="3053"/>
    <n v="519"/>
    <n v="1896024.02"/>
    <n v="621.03636423190301"/>
  </r>
  <r>
    <s v="UPS SERVICIOS EXPRESOS S A S"/>
    <x v="0"/>
    <x v="0"/>
    <n v="2"/>
    <n v="1"/>
    <x v="0"/>
    <x v="3"/>
    <x v="0"/>
    <n v="10705"/>
    <n v="4433.74"/>
    <n v="280537126.23000002"/>
    <n v="26206.177134983653"/>
  </r>
  <r>
    <s v="UPS SERVICIOS EXPRESOS S A S"/>
    <x v="0"/>
    <x v="0"/>
    <n v="2"/>
    <n v="1"/>
    <x v="0"/>
    <x v="3"/>
    <x v="1"/>
    <n v="1916"/>
    <n v="3114.61"/>
    <n v="53706743.409999996"/>
    <n v="28030.659399791231"/>
  </r>
  <r>
    <s v="UPS SERVICIOS EXPRESOS S A S"/>
    <x v="0"/>
    <x v="0"/>
    <n v="2"/>
    <n v="2"/>
    <x v="0"/>
    <x v="3"/>
    <x v="0"/>
    <n v="13339"/>
    <n v="6060.76"/>
    <n v="289719250.87"/>
    <n v="21719.712937251668"/>
  </r>
  <r>
    <s v="UPS SERVICIOS EXPRESOS S A S"/>
    <x v="0"/>
    <x v="0"/>
    <n v="2"/>
    <n v="1"/>
    <x v="0"/>
    <x v="3"/>
    <x v="4"/>
    <n v="3536"/>
    <n v="15518.72"/>
    <n v="195511078.63999999"/>
    <n v="55291.594638009046"/>
  </r>
  <r>
    <s v="UPS SERVICIOS EXPRESOS S A S"/>
    <x v="0"/>
    <x v="0"/>
    <n v="2"/>
    <n v="1"/>
    <x v="0"/>
    <x v="3"/>
    <x v="3"/>
    <n v="1621"/>
    <n v="5680.09"/>
    <n v="67577736.060000002"/>
    <n v="41688.917988895744"/>
  </r>
  <r>
    <s v="UPS SERVICIOS EXPRESOS S A S"/>
    <x v="0"/>
    <x v="0"/>
    <n v="2"/>
    <n v="1"/>
    <x v="0"/>
    <x v="3"/>
    <x v="2"/>
    <n v="3550"/>
    <n v="10264.23"/>
    <n v="145871177.75999999"/>
    <n v="41090.472608450698"/>
  </r>
  <r>
    <s v="UPS SERVICIOS EXPRESOS S A S"/>
    <x v="0"/>
    <x v="0"/>
    <n v="2"/>
    <n v="3"/>
    <x v="0"/>
    <x v="3"/>
    <x v="4"/>
    <n v="3606"/>
    <n v="16501.02"/>
    <n v="215345364"/>
    <n v="59718.62562396007"/>
  </r>
  <r>
    <s v="UPS SERVICIOS EXPRESOS S A S"/>
    <x v="0"/>
    <x v="0"/>
    <n v="2"/>
    <n v="3"/>
    <x v="0"/>
    <x v="3"/>
    <x v="3"/>
    <n v="1986"/>
    <n v="7329.74"/>
    <n v="91334238.469999999"/>
    <n v="45989.042532729101"/>
  </r>
  <r>
    <s v="UPS SERVICIOS EXPRESOS S A S"/>
    <x v="0"/>
    <x v="0"/>
    <n v="2"/>
    <n v="3"/>
    <x v="0"/>
    <x v="3"/>
    <x v="2"/>
    <n v="2177"/>
    <n v="6023.12"/>
    <n v="84176047.069999993"/>
    <n v="38666.075824529165"/>
  </r>
  <r>
    <s v="UPS SERVICIOS EXPRESOS S A S"/>
    <x v="0"/>
    <x v="0"/>
    <n v="2"/>
    <n v="3"/>
    <x v="0"/>
    <x v="3"/>
    <x v="1"/>
    <n v="1840"/>
    <n v="3001.64"/>
    <n v="53442135.109999999"/>
    <n v="29044.638646739131"/>
  </r>
  <r>
    <s v="UPS SERVICIOS EXPRESOS S A S"/>
    <x v="0"/>
    <x v="0"/>
    <n v="2"/>
    <n v="3"/>
    <x v="0"/>
    <x v="3"/>
    <x v="0"/>
    <n v="10899"/>
    <n v="4583.24"/>
    <n v="289916814.94"/>
    <n v="26600.313325993211"/>
  </r>
  <r>
    <s v="UPS SERVICIOS EXPRESOS S A S"/>
    <x v="0"/>
    <x v="0"/>
    <n v="2"/>
    <n v="2"/>
    <x v="0"/>
    <x v="3"/>
    <x v="4"/>
    <n v="7414"/>
    <n v="32426.47"/>
    <n v="432408942.42000002"/>
    <n v="58323.299490153768"/>
  </r>
  <r>
    <s v="UPS SERVICIOS EXPRESOS S A S"/>
    <x v="0"/>
    <x v="0"/>
    <n v="2"/>
    <n v="2"/>
    <x v="0"/>
    <x v="3"/>
    <x v="3"/>
    <n v="3816"/>
    <n v="14351.56"/>
    <n v="169613410.12"/>
    <n v="44447.958626834385"/>
  </r>
  <r>
    <s v="UPS SERVICIOS EXPRESOS S A S"/>
    <x v="0"/>
    <x v="0"/>
    <n v="2"/>
    <n v="2"/>
    <x v="0"/>
    <x v="3"/>
    <x v="2"/>
    <n v="3511"/>
    <n v="10059.49"/>
    <n v="138112408.75999999"/>
    <n v="39337.057465109654"/>
  </r>
  <r>
    <s v="UPS SERVICIOS EXPRESOS S A S"/>
    <x v="0"/>
    <x v="0"/>
    <n v="2"/>
    <n v="2"/>
    <x v="0"/>
    <x v="3"/>
    <x v="1"/>
    <n v="2082"/>
    <n v="3401.34"/>
    <n v="53205171.82"/>
    <n v="25554.837569644573"/>
  </r>
  <r>
    <s v="UPS SERVICIOS EXPRESOS S A S"/>
    <x v="0"/>
    <x v="1"/>
    <n v="3"/>
    <n v="1"/>
    <x v="0"/>
    <x v="3"/>
    <x v="0"/>
    <n v="10412"/>
    <n v="4296.2700000000004"/>
    <n v="408828394.63999999"/>
    <n v="39265.116657702652"/>
  </r>
  <r>
    <s v="UPS SERVICIOS EXPRESOS S A S"/>
    <x v="0"/>
    <x v="1"/>
    <n v="3"/>
    <n v="1"/>
    <x v="0"/>
    <x v="3"/>
    <x v="1"/>
    <n v="1516"/>
    <n v="2499.58"/>
    <n v="105395506.73"/>
    <n v="69522.102064643797"/>
  </r>
  <r>
    <s v="UPS SERVICIOS EXPRESOS S A S"/>
    <x v="0"/>
    <x v="1"/>
    <n v="3"/>
    <n v="3"/>
    <x v="0"/>
    <x v="3"/>
    <x v="4"/>
    <n v="682"/>
    <n v="3089.09"/>
    <n v="5571244.0199999996"/>
    <n v="8168.979501466275"/>
  </r>
  <r>
    <s v="UPS SERVICIOS EXPRESOS S A S"/>
    <x v="0"/>
    <x v="1"/>
    <n v="3"/>
    <n v="3"/>
    <x v="0"/>
    <x v="3"/>
    <x v="3"/>
    <n v="786"/>
    <n v="2852.1"/>
    <n v="35123237.789999999"/>
    <n v="44686.053167938931"/>
  </r>
  <r>
    <s v="UPS SERVICIOS EXPRESOS S A S"/>
    <x v="0"/>
    <x v="1"/>
    <n v="3"/>
    <n v="3"/>
    <x v="0"/>
    <x v="3"/>
    <x v="2"/>
    <n v="1060"/>
    <n v="2807.39"/>
    <n v="51063253.880000003"/>
    <n v="48172.881018867927"/>
  </r>
  <r>
    <s v="UPS SERVICIOS EXPRESOS S A S"/>
    <x v="0"/>
    <x v="1"/>
    <n v="3"/>
    <n v="3"/>
    <x v="0"/>
    <x v="3"/>
    <x v="1"/>
    <n v="1747"/>
    <n v="2898.51"/>
    <n v="87592121.920000002"/>
    <n v="50138.592970807098"/>
  </r>
  <r>
    <s v="UPS SERVICIOS EXPRESOS S A S"/>
    <x v="0"/>
    <x v="1"/>
    <n v="3"/>
    <n v="3"/>
    <x v="0"/>
    <x v="3"/>
    <x v="0"/>
    <n v="13133"/>
    <n v="5617.93"/>
    <n v="534093853.00999999"/>
    <n v="40668.076830122591"/>
  </r>
  <r>
    <s v="UPS SERVICIOS EXPRESOS S A S"/>
    <x v="0"/>
    <x v="1"/>
    <n v="3"/>
    <n v="2"/>
    <x v="0"/>
    <x v="3"/>
    <x v="4"/>
    <n v="521"/>
    <n v="2362.69"/>
    <n v="19761855.93"/>
    <n v="37930.625585412665"/>
  </r>
  <r>
    <s v="UPS SERVICIOS EXPRESOS S A S"/>
    <x v="0"/>
    <x v="1"/>
    <n v="3"/>
    <n v="2"/>
    <x v="0"/>
    <x v="3"/>
    <x v="3"/>
    <n v="592"/>
    <n v="2106.5100000000002"/>
    <n v="15292110.109999999"/>
    <n v="25831.267077702701"/>
  </r>
  <r>
    <s v="UPS SERVICIOS EXPRESOS S A S"/>
    <x v="0"/>
    <x v="1"/>
    <n v="3"/>
    <n v="2"/>
    <x v="0"/>
    <x v="3"/>
    <x v="2"/>
    <n v="923"/>
    <n v="2432.13"/>
    <n v="29763412.199999999"/>
    <n v="32246.38374864572"/>
  </r>
  <r>
    <s v="UPS SERVICIOS EXPRESOS S A S"/>
    <x v="0"/>
    <x v="1"/>
    <n v="3"/>
    <n v="2"/>
    <x v="0"/>
    <x v="3"/>
    <x v="1"/>
    <n v="1343"/>
    <n v="2240.19"/>
    <n v="50192234.380000003"/>
    <n v="37373.219940431874"/>
  </r>
  <r>
    <s v="UPS SERVICIOS EXPRESOS S A S"/>
    <x v="0"/>
    <x v="1"/>
    <n v="3"/>
    <n v="2"/>
    <x v="0"/>
    <x v="3"/>
    <x v="0"/>
    <n v="10036"/>
    <n v="4080.9"/>
    <n v="303275529.19"/>
    <n v="30218.765363690713"/>
  </r>
  <r>
    <s v="UPS SERVICIOS EXPRESOS S A S"/>
    <x v="0"/>
    <x v="1"/>
    <n v="3"/>
    <n v="1"/>
    <x v="0"/>
    <x v="3"/>
    <x v="4"/>
    <n v="1028"/>
    <n v="4685.99"/>
    <n v="403205688.31"/>
    <n v="392223.43220817123"/>
  </r>
  <r>
    <s v="UPS SERVICIOS EXPRESOS S A S"/>
    <x v="0"/>
    <x v="1"/>
    <n v="3"/>
    <n v="1"/>
    <x v="0"/>
    <x v="3"/>
    <x v="3"/>
    <n v="919"/>
    <n v="3260.13"/>
    <n v="178531097.41"/>
    <n v="194266.70011969531"/>
  </r>
  <r>
    <s v="UPS SERVICIOS EXPRESOS S A S"/>
    <x v="0"/>
    <x v="1"/>
    <n v="3"/>
    <n v="1"/>
    <x v="0"/>
    <x v="3"/>
    <x v="2"/>
    <n v="1179"/>
    <n v="3182.21"/>
    <n v="191771471.47999999"/>
    <n v="162656.04027141645"/>
  </r>
  <r>
    <s v="UPS SERVICIOS EXPRESOS S A S"/>
    <x v="0"/>
    <x v="2"/>
    <n v="4"/>
    <n v="1"/>
    <x v="0"/>
    <x v="3"/>
    <x v="2"/>
    <n v="1464"/>
    <n v="3957.84"/>
    <n v="157311899.24000001"/>
    <n v="107453.4830874317"/>
  </r>
  <r>
    <s v="UPS SERVICIOS EXPRESOS S A S"/>
    <x v="0"/>
    <x v="2"/>
    <n v="4"/>
    <n v="1"/>
    <x v="0"/>
    <x v="3"/>
    <x v="1"/>
    <n v="1817"/>
    <n v="2967.23"/>
    <n v="103146100.75"/>
    <n v="56767.254127682994"/>
  </r>
  <r>
    <s v="UPS SERVICIOS EXPRESOS S A S"/>
    <x v="0"/>
    <x v="2"/>
    <n v="4"/>
    <n v="1"/>
    <x v="0"/>
    <x v="3"/>
    <x v="4"/>
    <n v="4090"/>
    <n v="18376.52"/>
    <n v="579611816.73000002"/>
    <n v="141714.3806185819"/>
  </r>
  <r>
    <s v="UPS SERVICIOS EXPRESOS S A S"/>
    <x v="0"/>
    <x v="2"/>
    <n v="4"/>
    <n v="2"/>
    <x v="0"/>
    <x v="3"/>
    <x v="0"/>
    <n v="10802"/>
    <n v="4571.54"/>
    <n v="417503768.94999999"/>
    <n v="38650.598865950749"/>
  </r>
  <r>
    <s v="UPS SERVICIOS EXPRESOS S A S"/>
    <x v="0"/>
    <x v="2"/>
    <n v="4"/>
    <n v="2"/>
    <x v="0"/>
    <x v="3"/>
    <x v="1"/>
    <n v="1830"/>
    <n v="2948.21"/>
    <n v="80404605.909999996"/>
    <n v="43936.943120218581"/>
  </r>
  <r>
    <s v="UPS SERVICIOS EXPRESOS S A S"/>
    <x v="0"/>
    <x v="2"/>
    <n v="4"/>
    <n v="2"/>
    <x v="0"/>
    <x v="3"/>
    <x v="2"/>
    <n v="1453"/>
    <n v="3932.37"/>
    <n v="118908377.05"/>
    <n v="81836.460461114926"/>
  </r>
  <r>
    <s v="UPS SERVICIOS EXPRESOS S A S"/>
    <x v="0"/>
    <x v="2"/>
    <n v="4"/>
    <n v="2"/>
    <x v="0"/>
    <x v="3"/>
    <x v="3"/>
    <n v="1264"/>
    <n v="4580.21"/>
    <n v="116117709.3"/>
    <n v="91865.276344936705"/>
  </r>
  <r>
    <s v="UPS SERVICIOS EXPRESOS S A S"/>
    <x v="0"/>
    <x v="2"/>
    <n v="4"/>
    <n v="2"/>
    <x v="0"/>
    <x v="3"/>
    <x v="4"/>
    <n v="6086"/>
    <n v="26433.06"/>
    <n v="790340598.30999994"/>
    <n v="129862.07662011172"/>
  </r>
  <r>
    <s v="UPS SERVICIOS EXPRESOS S A S"/>
    <x v="0"/>
    <x v="2"/>
    <n v="4"/>
    <n v="3"/>
    <x v="0"/>
    <x v="3"/>
    <x v="0"/>
    <n v="12016"/>
    <n v="5196.08"/>
    <n v="460720957.91000003"/>
    <n v="38342.290105692409"/>
  </r>
  <r>
    <s v="UPS SERVICIOS EXPRESOS S A S"/>
    <x v="0"/>
    <x v="2"/>
    <n v="4"/>
    <n v="3"/>
    <x v="0"/>
    <x v="3"/>
    <x v="1"/>
    <n v="2245"/>
    <n v="3647.79"/>
    <n v="101327054.58"/>
    <n v="45134.545469933182"/>
  </r>
  <r>
    <s v="UPS SERVICIOS EXPRESOS S A S"/>
    <x v="0"/>
    <x v="2"/>
    <n v="4"/>
    <n v="3"/>
    <x v="0"/>
    <x v="3"/>
    <x v="2"/>
    <n v="3707"/>
    <n v="10072.18"/>
    <n v="370307406.79000002"/>
    <n v="99894.094089560298"/>
  </r>
  <r>
    <s v="UPS SERVICIOS EXPRESOS S A S"/>
    <x v="0"/>
    <x v="2"/>
    <n v="4"/>
    <n v="3"/>
    <x v="0"/>
    <x v="3"/>
    <x v="3"/>
    <n v="1540"/>
    <n v="5441.03"/>
    <n v="157214867.30000001"/>
    <n v="102087.57616883118"/>
  </r>
  <r>
    <s v="UPS SERVICIOS EXPRESOS S A S"/>
    <x v="0"/>
    <x v="2"/>
    <n v="4"/>
    <n v="3"/>
    <x v="0"/>
    <x v="3"/>
    <x v="4"/>
    <n v="7404"/>
    <n v="31756.85"/>
    <n v="971919289.46000004"/>
    <n v="131269.48804159914"/>
  </r>
  <r>
    <s v="UPS SERVICIOS EXPRESOS S A S"/>
    <x v="0"/>
    <x v="2"/>
    <n v="4"/>
    <n v="1"/>
    <x v="0"/>
    <x v="3"/>
    <x v="0"/>
    <n v="10960"/>
    <n v="4683.76"/>
    <n v="444452542.92000002"/>
    <n v="40552.239317518251"/>
  </r>
  <r>
    <s v="UPS SERVICIOS EXPRESOS S A S"/>
    <x v="0"/>
    <x v="2"/>
    <n v="4"/>
    <n v="1"/>
    <x v="0"/>
    <x v="3"/>
    <x v="3"/>
    <n v="1570"/>
    <n v="5770.28"/>
    <n v="200300034.80000001"/>
    <n v="127579.64000000001"/>
  </r>
  <r>
    <s v="URBANO EXPRESS LOGISTICA Y MERCADEO LTDA"/>
    <x v="0"/>
    <x v="1"/>
    <n v="3"/>
    <n v="1"/>
    <x v="1"/>
    <x v="1"/>
    <x v="1"/>
    <n v="124645"/>
    <n v="873"/>
    <n v="70342217"/>
    <n v="564.34046291467769"/>
  </r>
  <r>
    <s v="URBANO EXPRESS LOGISTICA Y MERCADEO LTDA"/>
    <x v="0"/>
    <x v="1"/>
    <n v="3"/>
    <n v="2"/>
    <x v="1"/>
    <x v="1"/>
    <x v="1"/>
    <n v="97589"/>
    <n v="683"/>
    <n v="55073352"/>
    <n v="564.33975140640848"/>
  </r>
  <r>
    <s v="URBANO EXPRESS LOGISTICA Y MERCADEO LTDA"/>
    <x v="0"/>
    <x v="1"/>
    <n v="3"/>
    <n v="3"/>
    <x v="1"/>
    <x v="1"/>
    <x v="1"/>
    <n v="109165"/>
    <n v="765"/>
    <n v="61606174"/>
    <n v="564.33998076306511"/>
  </r>
  <r>
    <s v="URBANO EXPRESS LOGISTICA Y MERCADEO LTDA"/>
    <x v="0"/>
    <x v="2"/>
    <n v="4"/>
    <n v="1"/>
    <x v="1"/>
    <x v="2"/>
    <x v="0"/>
    <n v="64019"/>
    <n v="9145571"/>
    <n v="36128649"/>
    <n v="564.34260141520485"/>
  </r>
  <r>
    <s v="URBANO EXPRESS LOGISTICA Y MERCADEO LTDA"/>
    <x v="0"/>
    <x v="2"/>
    <n v="4"/>
    <n v="1"/>
    <x v="1"/>
    <x v="1"/>
    <x v="0"/>
    <n v="149378"/>
    <n v="21339714"/>
    <n v="84300181"/>
    <n v="564.3413420985687"/>
  </r>
  <r>
    <s v="URBANO EXPRESS LOGISTICA Y MERCADEO LTDA"/>
    <x v="0"/>
    <x v="2"/>
    <n v="4"/>
    <n v="2"/>
    <x v="1"/>
    <x v="1"/>
    <x v="0"/>
    <n v="100883"/>
    <n v="14411857"/>
    <n v="56932554"/>
    <n v="564.34239663768915"/>
  </r>
  <r>
    <s v="URBANO EXPRESS LOGISTICA Y MERCADEO LTDA"/>
    <x v="0"/>
    <x v="2"/>
    <n v="4"/>
    <n v="3"/>
    <x v="1"/>
    <x v="2"/>
    <x v="0"/>
    <n v="58244"/>
    <n v="8320571"/>
    <n v="32869021"/>
    <n v="564.33316736487882"/>
  </r>
  <r>
    <s v="URBANO EXPRESS LOGISTICA Y MERCADEO LTDA"/>
    <x v="0"/>
    <x v="2"/>
    <n v="4"/>
    <n v="3"/>
    <x v="1"/>
    <x v="1"/>
    <x v="0"/>
    <n v="135901"/>
    <n v="19414429"/>
    <n v="76694382"/>
    <n v="564.34008579774979"/>
  </r>
  <r>
    <s v="URBANO EXPRESS LOGISTICA Y MERCADEO LTDA"/>
    <x v="0"/>
    <x v="2"/>
    <n v="4"/>
    <n v="2"/>
    <x v="1"/>
    <x v="2"/>
    <x v="0"/>
    <n v="41787"/>
    <n v="5969571"/>
    <n v="23581952"/>
    <n v="564.33704262091078"/>
  </r>
  <r>
    <s v="URBANOS MENSAJERIA LTDA."/>
    <x v="0"/>
    <x v="0"/>
    <n v="2"/>
    <n v="2"/>
    <x v="0"/>
    <x v="1"/>
    <x v="0"/>
    <n v="12366"/>
    <n v="37098"/>
    <n v="6986571"/>
    <n v="564.98229015041238"/>
  </r>
  <r>
    <s v="URBANOS MENSAJERIA LTDA."/>
    <x v="0"/>
    <x v="0"/>
    <n v="2"/>
    <n v="1"/>
    <x v="0"/>
    <x v="1"/>
    <x v="0"/>
    <n v="11593"/>
    <n v="34779"/>
    <n v="6550084"/>
    <n v="565.00336409902525"/>
  </r>
  <r>
    <s v="URBANOS MENSAJERIA LTDA."/>
    <x v="0"/>
    <x v="0"/>
    <n v="2"/>
    <n v="3"/>
    <x v="0"/>
    <x v="1"/>
    <x v="0"/>
    <n v="14929"/>
    <n v="44787"/>
    <n v="8434959"/>
    <n v="565.00495679549874"/>
  </r>
  <r>
    <s v="USA CO COLOMBIAN WORLDWIDE"/>
    <x v="0"/>
    <x v="0"/>
    <n v="2"/>
    <n v="2"/>
    <x v="0"/>
    <x v="0"/>
    <x v="0"/>
    <n v="2"/>
    <n v="1.81"/>
    <n v="288947"/>
    <n v="144473.5"/>
  </r>
  <r>
    <s v="USA CO COLOMBIAN WORLDWIDE"/>
    <x v="0"/>
    <x v="0"/>
    <n v="2"/>
    <n v="2"/>
    <x v="0"/>
    <x v="3"/>
    <x v="0"/>
    <n v="2857"/>
    <n v="1384.28"/>
    <n v="752258"/>
    <n v="263.30346517325864"/>
  </r>
  <r>
    <s v="USA CO COLOMBIAN WORLDWIDE"/>
    <x v="0"/>
    <x v="0"/>
    <n v="2"/>
    <n v="2"/>
    <x v="0"/>
    <x v="3"/>
    <x v="1"/>
    <n v="1498"/>
    <n v="1968.3"/>
    <n v="589791"/>
    <n v="393.71895861148198"/>
  </r>
  <r>
    <s v="USA CO COLOMBIAN WORLDWIDE"/>
    <x v="0"/>
    <x v="0"/>
    <n v="2"/>
    <n v="2"/>
    <x v="0"/>
    <x v="3"/>
    <x v="2"/>
    <n v="1185"/>
    <n v="2834.97"/>
    <n v="1016998"/>
    <n v="858.22616033755276"/>
  </r>
  <r>
    <s v="USA CO COLOMBIAN WORLDWIDE"/>
    <x v="0"/>
    <x v="0"/>
    <n v="2"/>
    <n v="2"/>
    <x v="0"/>
    <x v="3"/>
    <x v="3"/>
    <n v="1119"/>
    <n v="3728.03"/>
    <n v="1321823"/>
    <n v="1181.2537980339589"/>
  </r>
  <r>
    <s v="USA CO COLOMBIAN WORLDWIDE"/>
    <x v="0"/>
    <x v="0"/>
    <n v="2"/>
    <n v="2"/>
    <x v="0"/>
    <x v="3"/>
    <x v="4"/>
    <n v="3198"/>
    <n v="14771.39"/>
    <n v="4553011"/>
    <n v="1423.7057535959975"/>
  </r>
  <r>
    <s v="USA CO COLOMBIAN WORLDWIDE"/>
    <x v="0"/>
    <x v="0"/>
    <n v="2"/>
    <n v="1"/>
    <x v="0"/>
    <x v="0"/>
    <x v="0"/>
    <n v="1"/>
    <n v="0.9"/>
    <n v="70000"/>
    <n v="70000"/>
  </r>
  <r>
    <s v="USA CO COLOMBIAN WORLDWIDE"/>
    <x v="0"/>
    <x v="0"/>
    <n v="2"/>
    <n v="1"/>
    <x v="0"/>
    <x v="0"/>
    <x v="1"/>
    <n v="1"/>
    <n v="1.36"/>
    <n v="88500"/>
    <n v="88500"/>
  </r>
  <r>
    <s v="USA CO COLOMBIAN WORLDWIDE"/>
    <x v="0"/>
    <x v="0"/>
    <n v="2"/>
    <n v="1"/>
    <x v="0"/>
    <x v="3"/>
    <x v="0"/>
    <n v="2143"/>
    <n v="1162.0999999999999"/>
    <n v="612860"/>
    <n v="285.98226784881007"/>
  </r>
  <r>
    <s v="USA CO COLOMBIAN WORLDWIDE"/>
    <x v="0"/>
    <x v="0"/>
    <n v="2"/>
    <n v="1"/>
    <x v="0"/>
    <x v="3"/>
    <x v="1"/>
    <n v="923"/>
    <n v="1266.42"/>
    <n v="444470"/>
    <n v="481.54929577464787"/>
  </r>
  <r>
    <s v="USA CO COLOMBIAN WORLDWIDE"/>
    <x v="0"/>
    <x v="0"/>
    <n v="2"/>
    <n v="1"/>
    <x v="0"/>
    <x v="3"/>
    <x v="2"/>
    <n v="673"/>
    <n v="1608.22"/>
    <n v="590183"/>
    <n v="876.94353640416045"/>
  </r>
  <r>
    <s v="USA CO COLOMBIAN WORLDWIDE"/>
    <x v="0"/>
    <x v="0"/>
    <n v="2"/>
    <n v="1"/>
    <x v="0"/>
    <x v="3"/>
    <x v="3"/>
    <n v="618"/>
    <n v="2074.81"/>
    <n v="744072"/>
    <n v="1204"/>
  </r>
  <r>
    <s v="USA CO COLOMBIAN WORLDWIDE"/>
    <x v="0"/>
    <x v="0"/>
    <n v="2"/>
    <n v="1"/>
    <x v="0"/>
    <x v="3"/>
    <x v="4"/>
    <n v="1694"/>
    <n v="7809.85"/>
    <n v="2431175"/>
    <n v="1435.168240850059"/>
  </r>
  <r>
    <s v="USA CO COLOMBIAN WORLDWIDE"/>
    <x v="0"/>
    <x v="0"/>
    <n v="2"/>
    <n v="3"/>
    <x v="0"/>
    <x v="0"/>
    <x v="1"/>
    <n v="1"/>
    <n v="1.36"/>
    <n v="81600"/>
    <n v="81600"/>
  </r>
  <r>
    <s v="USA CO COLOMBIAN WORLDWIDE"/>
    <x v="0"/>
    <x v="0"/>
    <n v="2"/>
    <n v="3"/>
    <x v="0"/>
    <x v="3"/>
    <x v="0"/>
    <n v="825"/>
    <n v="415.21"/>
    <n v="682766"/>
    <n v="827.59515151515154"/>
  </r>
  <r>
    <s v="USA CO COLOMBIAN WORLDWIDE"/>
    <x v="0"/>
    <x v="0"/>
    <n v="2"/>
    <n v="3"/>
    <x v="0"/>
    <x v="3"/>
    <x v="1"/>
    <n v="625"/>
    <n v="853.56"/>
    <n v="348855"/>
    <n v="558.16800000000001"/>
  </r>
  <r>
    <s v="USA CO COLOMBIAN WORLDWIDE"/>
    <x v="0"/>
    <x v="0"/>
    <n v="2"/>
    <n v="3"/>
    <x v="0"/>
    <x v="3"/>
    <x v="2"/>
    <n v="537"/>
    <n v="1295.32"/>
    <n v="486241"/>
    <n v="905.4767225325885"/>
  </r>
  <r>
    <s v="USA CO COLOMBIAN WORLDWIDE"/>
    <x v="0"/>
    <x v="0"/>
    <n v="2"/>
    <n v="3"/>
    <x v="0"/>
    <x v="3"/>
    <x v="3"/>
    <n v="467"/>
    <n v="1563.01"/>
    <n v="592169"/>
    <n v="1268.0278372591006"/>
  </r>
  <r>
    <s v="USA CO COLOMBIAN WORLDWIDE"/>
    <x v="0"/>
    <x v="0"/>
    <n v="2"/>
    <n v="3"/>
    <x v="0"/>
    <x v="3"/>
    <x v="4"/>
    <n v="1283"/>
    <n v="5878.21"/>
    <n v="1972809"/>
    <n v="1537.6531566640685"/>
  </r>
  <r>
    <s v="USA CO COLOMBIAN WORLDWIDE"/>
    <x v="0"/>
    <x v="1"/>
    <n v="3"/>
    <n v="3"/>
    <x v="0"/>
    <x v="3"/>
    <x v="3"/>
    <n v="207"/>
    <n v="704.85"/>
    <n v="469387"/>
    <n v="2267.5700483091787"/>
  </r>
  <r>
    <s v="USA CO COLOMBIAN WORLDWIDE"/>
    <x v="0"/>
    <x v="1"/>
    <n v="3"/>
    <n v="3"/>
    <x v="0"/>
    <x v="3"/>
    <x v="4"/>
    <n v="796"/>
    <n v="3717.73"/>
    <n v="1915288"/>
    <n v="2406.140703517588"/>
  </r>
  <r>
    <s v="USA CO COLOMBIAN WORLDWIDE"/>
    <x v="0"/>
    <x v="1"/>
    <n v="3"/>
    <n v="2"/>
    <x v="0"/>
    <x v="0"/>
    <x v="1"/>
    <n v="1"/>
    <n v="1.36"/>
    <n v="80300"/>
    <n v="80300"/>
  </r>
  <r>
    <s v="USA CO COLOMBIAN WORLDWIDE"/>
    <x v="0"/>
    <x v="1"/>
    <n v="3"/>
    <n v="2"/>
    <x v="0"/>
    <x v="3"/>
    <x v="0"/>
    <n v="381"/>
    <n v="250.52"/>
    <n v="367102"/>
    <n v="963.52230971128608"/>
  </r>
  <r>
    <s v="USA CO COLOMBIAN WORLDWIDE"/>
    <x v="0"/>
    <x v="1"/>
    <n v="3"/>
    <n v="2"/>
    <x v="0"/>
    <x v="3"/>
    <x v="1"/>
    <n v="264"/>
    <n v="416.44"/>
    <n v="581834"/>
    <n v="2203.9166666666665"/>
  </r>
  <r>
    <s v="USA CO COLOMBIAN WORLDWIDE"/>
    <x v="0"/>
    <x v="1"/>
    <n v="3"/>
    <n v="2"/>
    <x v="0"/>
    <x v="3"/>
    <x v="2"/>
    <n v="362"/>
    <n v="905.57"/>
    <n v="341007"/>
    <n v="942.00828729281773"/>
  </r>
  <r>
    <s v="USA CO COLOMBIAN WORLDWIDE"/>
    <x v="0"/>
    <x v="1"/>
    <n v="3"/>
    <n v="2"/>
    <x v="0"/>
    <x v="3"/>
    <x v="3"/>
    <n v="294"/>
    <n v="1002.74"/>
    <n v="387710"/>
    <n v="1318.7414965986395"/>
  </r>
  <r>
    <s v="USA CO COLOMBIAN WORLDWIDE"/>
    <x v="0"/>
    <x v="1"/>
    <n v="3"/>
    <n v="1"/>
    <x v="0"/>
    <x v="0"/>
    <x v="1"/>
    <n v="2"/>
    <n v="3.17"/>
    <n v="179500"/>
    <n v="89750"/>
  </r>
  <r>
    <s v="USA CO COLOMBIAN WORLDWIDE"/>
    <x v="0"/>
    <x v="1"/>
    <n v="3"/>
    <n v="1"/>
    <x v="0"/>
    <x v="0"/>
    <x v="2"/>
    <n v="1"/>
    <n v="2.27"/>
    <n v="180754"/>
    <n v="180754"/>
  </r>
  <r>
    <s v="USA CO COLOMBIAN WORLDWIDE"/>
    <x v="0"/>
    <x v="1"/>
    <n v="3"/>
    <n v="1"/>
    <x v="0"/>
    <x v="3"/>
    <x v="0"/>
    <n v="2492"/>
    <n v="1297.6199999999999"/>
    <n v="904470"/>
    <n v="362.94943820224717"/>
  </r>
  <r>
    <s v="USA CO COLOMBIAN WORLDWIDE"/>
    <x v="0"/>
    <x v="1"/>
    <n v="3"/>
    <n v="1"/>
    <x v="0"/>
    <x v="3"/>
    <x v="1"/>
    <n v="722"/>
    <n v="1071.97"/>
    <n v="543943"/>
    <n v="753.38365650969524"/>
  </r>
  <r>
    <s v="USA CO COLOMBIAN WORLDWIDE"/>
    <x v="0"/>
    <x v="1"/>
    <n v="3"/>
    <n v="1"/>
    <x v="0"/>
    <x v="3"/>
    <x v="2"/>
    <n v="772"/>
    <n v="1893.47"/>
    <n v="1010313"/>
    <n v="1308.6955958549222"/>
  </r>
  <r>
    <s v="USA CO COLOMBIAN WORLDWIDE"/>
    <x v="0"/>
    <x v="1"/>
    <n v="3"/>
    <n v="1"/>
    <x v="0"/>
    <x v="3"/>
    <x v="3"/>
    <n v="461"/>
    <n v="1568.37"/>
    <n v="673517"/>
    <n v="1460.9913232104122"/>
  </r>
  <r>
    <s v="USA CO COLOMBIAN WORLDWIDE"/>
    <x v="0"/>
    <x v="1"/>
    <n v="3"/>
    <n v="1"/>
    <x v="0"/>
    <x v="3"/>
    <x v="4"/>
    <n v="1549"/>
    <n v="7138.44"/>
    <n v="2398372"/>
    <n v="1548.3357004519044"/>
  </r>
  <r>
    <s v="USA CO COLOMBIAN WORLDWIDE"/>
    <x v="0"/>
    <x v="1"/>
    <n v="3"/>
    <n v="2"/>
    <x v="0"/>
    <x v="3"/>
    <x v="4"/>
    <n v="897"/>
    <n v="4145.28"/>
    <n v="1421231"/>
    <n v="1584.4269788182833"/>
  </r>
  <r>
    <s v="USA CO COLOMBIAN WORLDWIDE"/>
    <x v="0"/>
    <x v="1"/>
    <n v="3"/>
    <n v="3"/>
    <x v="0"/>
    <x v="3"/>
    <x v="0"/>
    <n v="415"/>
    <n v="325.48"/>
    <n v="910459"/>
    <n v="2193.877108433735"/>
  </r>
  <r>
    <s v="USA CO COLOMBIAN WORLDWIDE"/>
    <x v="0"/>
    <x v="1"/>
    <n v="3"/>
    <n v="3"/>
    <x v="0"/>
    <x v="3"/>
    <x v="1"/>
    <n v="183"/>
    <n v="286.57"/>
    <n v="154087"/>
    <n v="842.00546448087437"/>
  </r>
  <r>
    <s v="USA CO COLOMBIAN WORLDWIDE"/>
    <x v="0"/>
    <x v="1"/>
    <n v="3"/>
    <n v="3"/>
    <x v="0"/>
    <x v="3"/>
    <x v="2"/>
    <n v="345"/>
    <n v="838.91"/>
    <n v="358539"/>
    <n v="1039.2434782608696"/>
  </r>
  <r>
    <s v="USA CO COLOMBIAN WORLDWIDE"/>
    <x v="0"/>
    <x v="2"/>
    <n v="4"/>
    <n v="3"/>
    <x v="0"/>
    <x v="3"/>
    <x v="0"/>
    <n v="606"/>
    <n v="456.43"/>
    <n v="279402"/>
    <n v="461.05940594059405"/>
  </r>
  <r>
    <s v="USA CO COLOMBIAN WORLDWIDE"/>
    <x v="0"/>
    <x v="2"/>
    <n v="4"/>
    <n v="3"/>
    <x v="0"/>
    <x v="3"/>
    <x v="1"/>
    <n v="383"/>
    <n v="606.87"/>
    <n v="383943"/>
    <n v="1002.4621409921671"/>
  </r>
  <r>
    <s v="USA CO COLOMBIAN WORLDWIDE"/>
    <x v="0"/>
    <x v="2"/>
    <n v="4"/>
    <n v="3"/>
    <x v="0"/>
    <x v="3"/>
    <x v="2"/>
    <n v="588"/>
    <n v="1449.02"/>
    <n v="743978"/>
    <n v="1265.2687074829932"/>
  </r>
  <r>
    <s v="USA CO COLOMBIAN WORLDWIDE"/>
    <x v="0"/>
    <x v="2"/>
    <n v="4"/>
    <n v="3"/>
    <x v="0"/>
    <x v="3"/>
    <x v="3"/>
    <n v="600"/>
    <n v="2034.11"/>
    <n v="667323"/>
    <n v="1112.2049999999999"/>
  </r>
  <r>
    <s v="USA CO COLOMBIAN WORLDWIDE"/>
    <x v="0"/>
    <x v="2"/>
    <n v="4"/>
    <n v="3"/>
    <x v="0"/>
    <x v="3"/>
    <x v="4"/>
    <n v="1902"/>
    <n v="8807.9599999999991"/>
    <n v="2959737"/>
    <n v="1556.1182965299683"/>
  </r>
  <r>
    <s v="USA CO COLOMBIAN WORLDWIDE"/>
    <x v="0"/>
    <x v="2"/>
    <n v="4"/>
    <n v="1"/>
    <x v="0"/>
    <x v="0"/>
    <x v="0"/>
    <n v="1"/>
    <n v="0.45"/>
    <n v="78900"/>
    <n v="78900"/>
  </r>
  <r>
    <s v="USA CO COLOMBIAN WORLDWIDE"/>
    <x v="0"/>
    <x v="2"/>
    <n v="4"/>
    <n v="1"/>
    <x v="0"/>
    <x v="3"/>
    <x v="0"/>
    <n v="312"/>
    <n v="214.53"/>
    <n v="420979"/>
    <n v="1349.2916666666667"/>
  </r>
  <r>
    <s v="USA CO COLOMBIAN WORLDWIDE"/>
    <x v="0"/>
    <x v="2"/>
    <n v="4"/>
    <n v="1"/>
    <x v="0"/>
    <x v="3"/>
    <x v="1"/>
    <n v="192"/>
    <n v="300.69"/>
    <n v="164596"/>
    <n v="857.27083333333337"/>
  </r>
  <r>
    <s v="USA CO COLOMBIAN WORLDWIDE"/>
    <x v="0"/>
    <x v="2"/>
    <n v="4"/>
    <n v="1"/>
    <x v="0"/>
    <x v="3"/>
    <x v="2"/>
    <n v="394"/>
    <n v="961.11"/>
    <n v="515841"/>
    <n v="1309.2411167512691"/>
  </r>
  <r>
    <s v="USA CO COLOMBIAN WORLDWIDE"/>
    <x v="0"/>
    <x v="2"/>
    <n v="4"/>
    <n v="1"/>
    <x v="0"/>
    <x v="3"/>
    <x v="3"/>
    <n v="260"/>
    <n v="889.91"/>
    <n v="537640"/>
    <n v="2067.8461538461538"/>
  </r>
  <r>
    <s v="USA CO COLOMBIAN WORLDWIDE"/>
    <x v="0"/>
    <x v="2"/>
    <n v="4"/>
    <n v="1"/>
    <x v="0"/>
    <x v="3"/>
    <x v="4"/>
    <n v="1236"/>
    <n v="5690.48"/>
    <n v="2016238"/>
    <n v="1631.2605177993528"/>
  </r>
  <r>
    <s v="USA CO COLOMBIAN WORLDWIDE"/>
    <x v="0"/>
    <x v="2"/>
    <n v="4"/>
    <n v="2"/>
    <x v="0"/>
    <x v="3"/>
    <x v="0"/>
    <n v="848"/>
    <n v="721.7"/>
    <n v="533079"/>
    <n v="628.63089622641508"/>
  </r>
  <r>
    <s v="USA CO COLOMBIAN WORLDWIDE"/>
    <x v="0"/>
    <x v="2"/>
    <n v="4"/>
    <n v="2"/>
    <x v="0"/>
    <x v="3"/>
    <x v="1"/>
    <n v="339"/>
    <n v="539.89"/>
    <n v="205776"/>
    <n v="607.00884955752213"/>
  </r>
  <r>
    <s v="USA CO COLOMBIAN WORLDWIDE"/>
    <x v="0"/>
    <x v="2"/>
    <n v="4"/>
    <n v="2"/>
    <x v="0"/>
    <x v="3"/>
    <x v="2"/>
    <n v="633"/>
    <n v="1543.77"/>
    <n v="698732"/>
    <n v="1103.8420221169035"/>
  </r>
  <r>
    <s v="USA CO COLOMBIAN WORLDWIDE"/>
    <x v="0"/>
    <x v="2"/>
    <n v="4"/>
    <n v="2"/>
    <x v="0"/>
    <x v="3"/>
    <x v="3"/>
    <n v="403"/>
    <n v="1377.45"/>
    <n v="433209"/>
    <n v="1074.9602977667494"/>
  </r>
  <r>
    <s v="USA CO COLOMBIAN WORLDWIDE"/>
    <x v="0"/>
    <x v="2"/>
    <n v="4"/>
    <n v="2"/>
    <x v="0"/>
    <x v="3"/>
    <x v="4"/>
    <n v="1754"/>
    <n v="8104.18"/>
    <n v="2809015"/>
    <n v="1601.4908779931584"/>
  </r>
  <r>
    <s v="USA POSTAL S.A."/>
    <x v="0"/>
    <x v="0"/>
    <n v="2"/>
    <n v="2"/>
    <x v="1"/>
    <x v="2"/>
    <x v="0"/>
    <n v="860"/>
    <n v="86"/>
    <n v="2670200"/>
    <n v="3104.8837209302324"/>
  </r>
  <r>
    <s v="USA POSTAL S.A."/>
    <x v="0"/>
    <x v="0"/>
    <n v="2"/>
    <n v="1"/>
    <x v="1"/>
    <x v="2"/>
    <x v="0"/>
    <n v="533"/>
    <n v="53"/>
    <n v="1656500"/>
    <n v="3107.8799249530957"/>
  </r>
  <r>
    <s v="USA POSTAL S.A."/>
    <x v="0"/>
    <x v="0"/>
    <n v="2"/>
    <n v="3"/>
    <x v="1"/>
    <x v="1"/>
    <x v="0"/>
    <n v="505"/>
    <n v="50"/>
    <n v="1565500"/>
    <n v="3100"/>
  </r>
  <r>
    <s v="VERCOURRIER LTDA"/>
    <x v="0"/>
    <x v="0"/>
    <n v="2"/>
    <n v="3"/>
    <x v="0"/>
    <x v="2"/>
    <x v="0"/>
    <n v="10829"/>
    <n v="637"/>
    <n v="20369321"/>
    <n v="1880.9974143503555"/>
  </r>
  <r>
    <s v="VERCOURRIER LTDA"/>
    <x v="0"/>
    <x v="0"/>
    <n v="2"/>
    <n v="3"/>
    <x v="0"/>
    <x v="1"/>
    <x v="0"/>
    <n v="2500"/>
    <n v="147"/>
    <n v="5116336"/>
    <n v="2046.5344"/>
  </r>
  <r>
    <s v="VERCOURRIER LTDA"/>
    <x v="0"/>
    <x v="0"/>
    <n v="2"/>
    <n v="2"/>
    <x v="0"/>
    <x v="2"/>
    <x v="0"/>
    <n v="4534"/>
    <n v="266"/>
    <n v="8063825"/>
    <n v="1778.5233789148654"/>
  </r>
  <r>
    <s v="VERCOURRIER LTDA"/>
    <x v="0"/>
    <x v="0"/>
    <n v="2"/>
    <n v="2"/>
    <x v="0"/>
    <x v="1"/>
    <x v="0"/>
    <n v="711"/>
    <n v="41"/>
    <n v="2233377"/>
    <n v="3141.1772151898736"/>
  </r>
  <r>
    <s v="VERCOURRIER LTDA"/>
    <x v="0"/>
    <x v="0"/>
    <n v="2"/>
    <n v="1"/>
    <x v="0"/>
    <x v="2"/>
    <x v="0"/>
    <n v="1173"/>
    <n v="69"/>
    <n v="3988465"/>
    <n v="3400.225916453538"/>
  </r>
  <r>
    <s v="VERCOURRIER LTDA"/>
    <x v="0"/>
    <x v="0"/>
    <n v="2"/>
    <n v="1"/>
    <x v="0"/>
    <x v="1"/>
    <x v="0"/>
    <n v="2328"/>
    <n v="137"/>
    <n v="3527164"/>
    <n v="1515.1048109965636"/>
  </r>
  <r>
    <s v="VERCOURRIER LTDA"/>
    <x v="0"/>
    <x v="0"/>
    <n v="2"/>
    <n v="2"/>
    <x v="1"/>
    <x v="2"/>
    <x v="0"/>
    <n v="57514"/>
    <n v="3383"/>
    <n v="32700604"/>
    <n v="568.56772264144388"/>
  </r>
  <r>
    <s v="VERCOURRIER LTDA"/>
    <x v="0"/>
    <x v="0"/>
    <n v="2"/>
    <n v="2"/>
    <x v="1"/>
    <x v="1"/>
    <x v="0"/>
    <n v="46483"/>
    <n v="2734"/>
    <n v="26690562"/>
    <n v="574.20050340984881"/>
  </r>
  <r>
    <s v="VERCOURRIER LTDA"/>
    <x v="0"/>
    <x v="0"/>
    <n v="2"/>
    <n v="1"/>
    <x v="1"/>
    <x v="2"/>
    <x v="0"/>
    <n v="114129"/>
    <n v="6713"/>
    <n v="40023605"/>
    <n v="350.68742387999544"/>
  </r>
  <r>
    <s v="VERCOURRIER LTDA"/>
    <x v="0"/>
    <x v="0"/>
    <n v="2"/>
    <n v="1"/>
    <x v="1"/>
    <x v="1"/>
    <x v="0"/>
    <n v="34079"/>
    <n v="2004"/>
    <n v="19782941"/>
    <n v="580.50239150209802"/>
  </r>
  <r>
    <s v="VERCOURRIER LTDA"/>
    <x v="0"/>
    <x v="0"/>
    <n v="2"/>
    <n v="3"/>
    <x v="1"/>
    <x v="1"/>
    <x v="0"/>
    <n v="36741"/>
    <n v="2161"/>
    <n v="21822080"/>
    <n v="593.94355080155685"/>
  </r>
  <r>
    <s v="VERCOURRIER LTDA"/>
    <x v="0"/>
    <x v="0"/>
    <n v="2"/>
    <n v="3"/>
    <x v="1"/>
    <x v="2"/>
    <x v="0"/>
    <n v="73549"/>
    <n v="4326"/>
    <n v="42843337"/>
    <n v="582.51420141674259"/>
  </r>
  <r>
    <s v="VERCOURRIER LTDA"/>
    <x v="0"/>
    <x v="1"/>
    <n v="3"/>
    <n v="1"/>
    <x v="0"/>
    <x v="1"/>
    <x v="0"/>
    <n v="453"/>
    <n v="27"/>
    <n v="1357965"/>
    <n v="2997.7152317880796"/>
  </r>
  <r>
    <s v="VERCOURRIER LTDA"/>
    <x v="0"/>
    <x v="1"/>
    <n v="3"/>
    <n v="1"/>
    <x v="0"/>
    <x v="2"/>
    <x v="0"/>
    <n v="4408"/>
    <n v="259"/>
    <n v="6525992"/>
    <n v="1480.4882032667877"/>
  </r>
  <r>
    <s v="VERCOURRIER LTDA"/>
    <x v="0"/>
    <x v="1"/>
    <n v="3"/>
    <n v="2"/>
    <x v="0"/>
    <x v="1"/>
    <x v="0"/>
    <n v="853"/>
    <n v="50"/>
    <n v="1662934"/>
    <n v="1949.5123094958969"/>
  </r>
  <r>
    <s v="VERCOURRIER LTDA"/>
    <x v="0"/>
    <x v="1"/>
    <n v="3"/>
    <n v="2"/>
    <x v="0"/>
    <x v="2"/>
    <x v="0"/>
    <n v="13910"/>
    <n v="818"/>
    <n v="14938737"/>
    <n v="1073.956649892164"/>
  </r>
  <r>
    <s v="VERCOURRIER LTDA"/>
    <x v="0"/>
    <x v="1"/>
    <n v="3"/>
    <n v="3"/>
    <x v="0"/>
    <x v="1"/>
    <x v="0"/>
    <n v="3014"/>
    <n v="177"/>
    <n v="6075564"/>
    <n v="2015.7810218978102"/>
  </r>
  <r>
    <s v="VERCOURRIER LTDA"/>
    <x v="0"/>
    <x v="1"/>
    <n v="3"/>
    <n v="3"/>
    <x v="0"/>
    <x v="2"/>
    <x v="0"/>
    <n v="520"/>
    <n v="31"/>
    <n v="1463394"/>
    <n v="2814.2192307692308"/>
  </r>
  <r>
    <s v="VERCOURRIER LTDA"/>
    <x v="0"/>
    <x v="1"/>
    <n v="3"/>
    <n v="1"/>
    <x v="1"/>
    <x v="1"/>
    <x v="0"/>
    <n v="11031"/>
    <n v="648"/>
    <n v="7561036"/>
    <n v="685.43522799383561"/>
  </r>
  <r>
    <s v="VERCOURRIER LTDA"/>
    <x v="0"/>
    <x v="1"/>
    <n v="3"/>
    <n v="1"/>
    <x v="1"/>
    <x v="2"/>
    <x v="0"/>
    <n v="67606"/>
    <n v="3977"/>
    <n v="42174572"/>
    <n v="623.82883176049461"/>
  </r>
  <r>
    <s v="VERCOURRIER LTDA"/>
    <x v="0"/>
    <x v="1"/>
    <n v="3"/>
    <n v="2"/>
    <x v="1"/>
    <x v="1"/>
    <x v="0"/>
    <n v="18543"/>
    <n v="1090"/>
    <n v="12807953"/>
    <n v="690.71633500512326"/>
  </r>
  <r>
    <s v="VERCOURRIER LTDA"/>
    <x v="0"/>
    <x v="1"/>
    <n v="3"/>
    <n v="2"/>
    <x v="1"/>
    <x v="2"/>
    <x v="0"/>
    <n v="38792"/>
    <n v="2282"/>
    <n v="25603627"/>
    <n v="660.02338110950711"/>
  </r>
  <r>
    <s v="VERCOURRIER LTDA"/>
    <x v="0"/>
    <x v="1"/>
    <n v="3"/>
    <n v="3"/>
    <x v="1"/>
    <x v="1"/>
    <x v="0"/>
    <n v="11627"/>
    <n v="684"/>
    <n v="7710759"/>
    <n v="663.17700180614088"/>
  </r>
  <r>
    <s v="VERCOURRIER LTDA"/>
    <x v="0"/>
    <x v="1"/>
    <n v="3"/>
    <n v="3"/>
    <x v="1"/>
    <x v="2"/>
    <x v="0"/>
    <n v="49643"/>
    <n v="2920"/>
    <n v="37628195"/>
    <n v="757.97584755151786"/>
  </r>
  <r>
    <s v="VERCOURRIER LTDA"/>
    <x v="0"/>
    <x v="2"/>
    <n v="4"/>
    <n v="1"/>
    <x v="1"/>
    <x v="1"/>
    <x v="0"/>
    <n v="10545"/>
    <n v="620"/>
    <n v="6705358"/>
    <n v="635.88032242769088"/>
  </r>
  <r>
    <s v="VERCOURRIER LTDA"/>
    <x v="0"/>
    <x v="2"/>
    <n v="4"/>
    <n v="2"/>
    <x v="1"/>
    <x v="1"/>
    <x v="0"/>
    <n v="6250"/>
    <n v="368"/>
    <n v="4532361"/>
    <n v="725.17776000000003"/>
  </r>
  <r>
    <s v="VERCOURRIER LTDA"/>
    <x v="0"/>
    <x v="2"/>
    <n v="4"/>
    <n v="2"/>
    <x v="1"/>
    <x v="2"/>
    <x v="0"/>
    <n v="28759"/>
    <n v="1692"/>
    <n v="16423982"/>
    <n v="571.09016307938384"/>
  </r>
  <r>
    <s v="VERCOURRIER LTDA"/>
    <x v="0"/>
    <x v="2"/>
    <n v="4"/>
    <n v="3"/>
    <x v="1"/>
    <x v="1"/>
    <x v="0"/>
    <n v="17344"/>
    <n v="1020"/>
    <n v="9915570"/>
    <n v="571.70029981549817"/>
  </r>
  <r>
    <s v="VERCOURRIER LTDA"/>
    <x v="0"/>
    <x v="2"/>
    <n v="4"/>
    <n v="3"/>
    <x v="1"/>
    <x v="2"/>
    <x v="0"/>
    <n v="88289"/>
    <n v="5193"/>
    <n v="30042009"/>
    <n v="340.26899160710849"/>
  </r>
  <r>
    <s v="VERCOURRIER LTDA"/>
    <x v="0"/>
    <x v="2"/>
    <n v="4"/>
    <n v="1"/>
    <x v="0"/>
    <x v="1"/>
    <x v="0"/>
    <n v="1734"/>
    <n v="102"/>
    <n v="1873212"/>
    <n v="1080.2837370242214"/>
  </r>
  <r>
    <s v="VERCOURRIER LTDA"/>
    <x v="0"/>
    <x v="2"/>
    <n v="4"/>
    <n v="1"/>
    <x v="0"/>
    <x v="2"/>
    <x v="0"/>
    <n v="14050"/>
    <n v="826"/>
    <n v="9067650"/>
    <n v="645.38434163701072"/>
  </r>
  <r>
    <s v="VERCOURRIER LTDA"/>
    <x v="0"/>
    <x v="2"/>
    <n v="4"/>
    <n v="2"/>
    <x v="0"/>
    <x v="1"/>
    <x v="0"/>
    <n v="565"/>
    <n v="33"/>
    <n v="1109484"/>
    <n v="1963.6884955752212"/>
  </r>
  <r>
    <s v="VERCOURRIER LTDA"/>
    <x v="0"/>
    <x v="2"/>
    <n v="4"/>
    <n v="2"/>
    <x v="0"/>
    <x v="2"/>
    <x v="0"/>
    <n v="3624"/>
    <n v="212"/>
    <n v="5653716"/>
    <n v="1560.0761589403974"/>
  </r>
  <r>
    <s v="VERCOURRIER LTDA"/>
    <x v="0"/>
    <x v="2"/>
    <n v="4"/>
    <n v="3"/>
    <x v="0"/>
    <x v="1"/>
    <x v="0"/>
    <n v="947"/>
    <n v="56"/>
    <n v="1634481"/>
    <n v="1725.9567053854278"/>
  </r>
  <r>
    <s v="VERCOURRIER LTDA"/>
    <x v="0"/>
    <x v="2"/>
    <n v="4"/>
    <n v="3"/>
    <x v="0"/>
    <x v="2"/>
    <x v="0"/>
    <n v="3158"/>
    <n v="186"/>
    <n v="5036756"/>
    <n v="1594.9195693476884"/>
  </r>
  <r>
    <s v="VERCOURRIER LTDA"/>
    <x v="0"/>
    <x v="2"/>
    <n v="4"/>
    <n v="1"/>
    <x v="1"/>
    <x v="2"/>
    <x v="0"/>
    <n v="40964"/>
    <n v="2409"/>
    <n v="23562631"/>
    <n v="575.20337369397521"/>
  </r>
  <r>
    <s v="VM CARGO SERVICES LTDA"/>
    <x v="0"/>
    <x v="0"/>
    <n v="2"/>
    <n v="3"/>
    <x v="0"/>
    <x v="3"/>
    <x v="2"/>
    <n v="257"/>
    <n v="636.16999999999996"/>
    <n v="1253704"/>
    <n v="4878.2256809338523"/>
  </r>
  <r>
    <s v="VM CARGO SERVICES LTDA"/>
    <x v="0"/>
    <x v="0"/>
    <n v="2"/>
    <n v="3"/>
    <x v="0"/>
    <x v="3"/>
    <x v="3"/>
    <n v="281"/>
    <n v="975.67"/>
    <n v="1922759"/>
    <n v="6842.5587188612099"/>
  </r>
  <r>
    <s v="VM CARGO SERVICES LTDA"/>
    <x v="0"/>
    <x v="0"/>
    <n v="2"/>
    <n v="3"/>
    <x v="0"/>
    <x v="3"/>
    <x v="4"/>
    <n v="254"/>
    <n v="1143.1500000000001"/>
    <n v="2252813"/>
    <n v="8869.3425196850385"/>
  </r>
  <r>
    <s v="VM CARGO SERVICES LTDA"/>
    <x v="0"/>
    <x v="0"/>
    <n v="2"/>
    <n v="2"/>
    <x v="0"/>
    <x v="3"/>
    <x v="0"/>
    <n v="1108"/>
    <n v="643.39"/>
    <n v="1267933"/>
    <n v="1144.3438628158844"/>
  </r>
  <r>
    <s v="VM CARGO SERVICES LTDA"/>
    <x v="0"/>
    <x v="0"/>
    <n v="2"/>
    <n v="2"/>
    <x v="0"/>
    <x v="3"/>
    <x v="1"/>
    <n v="372"/>
    <n v="568.24"/>
    <n v="1119834"/>
    <n v="3010.3064516129034"/>
  </r>
  <r>
    <s v="VM CARGO SERVICES LTDA"/>
    <x v="0"/>
    <x v="0"/>
    <n v="2"/>
    <n v="2"/>
    <x v="0"/>
    <x v="3"/>
    <x v="2"/>
    <n v="245"/>
    <n v="606.67999999999995"/>
    <n v="1195588"/>
    <n v="4879.9510204081635"/>
  </r>
  <r>
    <s v="VM CARGO SERVICES LTDA"/>
    <x v="0"/>
    <x v="0"/>
    <n v="2"/>
    <n v="2"/>
    <x v="0"/>
    <x v="3"/>
    <x v="3"/>
    <n v="279"/>
    <n v="981.1"/>
    <n v="1933460"/>
    <n v="6929.9641577060929"/>
  </r>
  <r>
    <s v="VM CARGO SERVICES LTDA"/>
    <x v="0"/>
    <x v="0"/>
    <n v="2"/>
    <n v="2"/>
    <x v="0"/>
    <x v="3"/>
    <x v="4"/>
    <n v="224"/>
    <n v="1014.68"/>
    <n v="1999636"/>
    <n v="8926.9464285714294"/>
  </r>
  <r>
    <s v="VM CARGO SERVICES LTDA"/>
    <x v="0"/>
    <x v="0"/>
    <n v="2"/>
    <n v="1"/>
    <x v="0"/>
    <x v="3"/>
    <x v="0"/>
    <n v="855"/>
    <n v="489.02"/>
    <n v="963715"/>
    <n v="1127.1520467836258"/>
  </r>
  <r>
    <s v="VM CARGO SERVICES LTDA"/>
    <x v="0"/>
    <x v="0"/>
    <n v="2"/>
    <n v="1"/>
    <x v="0"/>
    <x v="3"/>
    <x v="1"/>
    <n v="293"/>
    <n v="450.22"/>
    <n v="887251"/>
    <n v="3028.1604095563139"/>
  </r>
  <r>
    <s v="VM CARGO SERVICES LTDA"/>
    <x v="0"/>
    <x v="0"/>
    <n v="2"/>
    <n v="1"/>
    <x v="0"/>
    <x v="3"/>
    <x v="2"/>
    <n v="182"/>
    <n v="452.58"/>
    <n v="891902"/>
    <n v="4900.5604395604396"/>
  </r>
  <r>
    <s v="VM CARGO SERVICES LTDA"/>
    <x v="0"/>
    <x v="0"/>
    <n v="2"/>
    <n v="1"/>
    <x v="0"/>
    <x v="3"/>
    <x v="3"/>
    <n v="214"/>
    <n v="749.14"/>
    <n v="1476335"/>
    <n v="6898.7616822429909"/>
  </r>
  <r>
    <s v="VM CARGO SERVICES LTDA"/>
    <x v="0"/>
    <x v="0"/>
    <n v="2"/>
    <n v="1"/>
    <x v="0"/>
    <x v="3"/>
    <x v="4"/>
    <n v="200"/>
    <n v="906.45"/>
    <n v="1786347"/>
    <n v="8931.7350000000006"/>
  </r>
  <r>
    <s v="VM CARGO SERVICES LTDA"/>
    <x v="0"/>
    <x v="0"/>
    <n v="2"/>
    <n v="3"/>
    <x v="0"/>
    <x v="3"/>
    <x v="0"/>
    <n v="1128"/>
    <n v="649.57000000000005"/>
    <n v="1280112"/>
    <n v="1134.8510638297873"/>
  </r>
  <r>
    <s v="VM CARGO SERVICES LTDA"/>
    <x v="0"/>
    <x v="0"/>
    <n v="2"/>
    <n v="3"/>
    <x v="0"/>
    <x v="3"/>
    <x v="1"/>
    <n v="409"/>
    <n v="624.64"/>
    <n v="1230982"/>
    <n v="3009.7359413202935"/>
  </r>
  <r>
    <s v="VM CARGO SERVICES LTDA"/>
    <x v="0"/>
    <x v="1"/>
    <n v="3"/>
    <n v="2"/>
    <x v="0"/>
    <x v="3"/>
    <x v="0"/>
    <n v="1318"/>
    <n v="760.65"/>
    <n v="1372372"/>
    <n v="1041.2534142640363"/>
  </r>
  <r>
    <s v="VM CARGO SERVICES LTDA"/>
    <x v="0"/>
    <x v="1"/>
    <n v="3"/>
    <n v="2"/>
    <x v="0"/>
    <x v="3"/>
    <x v="1"/>
    <n v="517"/>
    <n v="810.36"/>
    <n v="1462059"/>
    <n v="2827.9671179883944"/>
  </r>
  <r>
    <s v="VM CARGO SERVICES LTDA"/>
    <x v="0"/>
    <x v="1"/>
    <n v="3"/>
    <n v="2"/>
    <x v="0"/>
    <x v="3"/>
    <x v="2"/>
    <n v="258"/>
    <n v="640.45000000000005"/>
    <n v="1155506"/>
    <n v="4478.7054263565888"/>
  </r>
  <r>
    <s v="VM CARGO SERVICES LTDA"/>
    <x v="0"/>
    <x v="1"/>
    <n v="3"/>
    <n v="2"/>
    <x v="0"/>
    <x v="3"/>
    <x v="3"/>
    <n v="297"/>
    <n v="1037.06"/>
    <n v="1871074"/>
    <n v="6299.9124579124582"/>
  </r>
  <r>
    <s v="VM CARGO SERVICES LTDA"/>
    <x v="0"/>
    <x v="1"/>
    <n v="3"/>
    <n v="2"/>
    <x v="0"/>
    <x v="3"/>
    <x v="4"/>
    <n v="269"/>
    <n v="1219.8499999999999"/>
    <n v="2200865"/>
    <n v="8181.6542750929366"/>
  </r>
  <r>
    <s v="VM CARGO SERVICES LTDA"/>
    <x v="0"/>
    <x v="1"/>
    <n v="3"/>
    <n v="3"/>
    <x v="0"/>
    <x v="3"/>
    <x v="0"/>
    <n v="1114"/>
    <n v="623.02"/>
    <n v="1124059"/>
    <n v="1009.0296229802514"/>
  </r>
  <r>
    <s v="VM CARGO SERVICES LTDA"/>
    <x v="0"/>
    <x v="1"/>
    <n v="3"/>
    <n v="3"/>
    <x v="0"/>
    <x v="3"/>
    <x v="1"/>
    <n v="403"/>
    <n v="629.52"/>
    <n v="1135786"/>
    <n v="2818.3275434243178"/>
  </r>
  <r>
    <s v="VM CARGO SERVICES LTDA"/>
    <x v="0"/>
    <x v="1"/>
    <n v="3"/>
    <n v="3"/>
    <x v="0"/>
    <x v="3"/>
    <x v="2"/>
    <n v="234"/>
    <n v="581.6"/>
    <n v="1049328"/>
    <n v="4484.3076923076924"/>
  </r>
  <r>
    <s v="VM CARGO SERVICES LTDA"/>
    <x v="0"/>
    <x v="1"/>
    <n v="3"/>
    <n v="3"/>
    <x v="0"/>
    <x v="3"/>
    <x v="3"/>
    <n v="263"/>
    <n v="917.04"/>
    <n v="1654533"/>
    <n v="6291"/>
  </r>
  <r>
    <s v="VM CARGO SERVICES LTDA"/>
    <x v="0"/>
    <x v="1"/>
    <n v="3"/>
    <n v="3"/>
    <x v="0"/>
    <x v="3"/>
    <x v="4"/>
    <n v="256"/>
    <n v="1168.82"/>
    <n v="2108797"/>
    <n v="8237.48828125"/>
  </r>
  <r>
    <s v="VM CARGO SERVICES LTDA"/>
    <x v="0"/>
    <x v="1"/>
    <n v="3"/>
    <n v="1"/>
    <x v="0"/>
    <x v="3"/>
    <x v="0"/>
    <n v="981"/>
    <n v="565.86"/>
    <n v="1020931"/>
    <n v="1040.7043832823649"/>
  </r>
  <r>
    <s v="VM CARGO SERVICES LTDA"/>
    <x v="0"/>
    <x v="1"/>
    <n v="3"/>
    <n v="1"/>
    <x v="0"/>
    <x v="3"/>
    <x v="1"/>
    <n v="388"/>
    <n v="604.75"/>
    <n v="1091096"/>
    <n v="2812.103092783505"/>
  </r>
  <r>
    <s v="VM CARGO SERVICES LTDA"/>
    <x v="0"/>
    <x v="1"/>
    <n v="3"/>
    <n v="1"/>
    <x v="0"/>
    <x v="3"/>
    <x v="2"/>
    <n v="245"/>
    <n v="613.74"/>
    <n v="1107316"/>
    <n v="4519.6571428571433"/>
  </r>
  <r>
    <s v="VM CARGO SERVICES LTDA"/>
    <x v="0"/>
    <x v="1"/>
    <n v="3"/>
    <n v="1"/>
    <x v="0"/>
    <x v="3"/>
    <x v="3"/>
    <n v="279"/>
    <n v="977.41"/>
    <n v="1763453"/>
    <n v="6320.6200716845879"/>
  </r>
  <r>
    <s v="VM CARGO SERVICES LTDA"/>
    <x v="0"/>
    <x v="1"/>
    <n v="3"/>
    <n v="1"/>
    <x v="0"/>
    <x v="3"/>
    <x v="4"/>
    <n v="213"/>
    <n v="960.27"/>
    <n v="1732529"/>
    <n v="8133.9389671361505"/>
  </r>
  <r>
    <s v="VM CARGO SERVICES LTDA"/>
    <x v="0"/>
    <x v="2"/>
    <n v="4"/>
    <n v="3"/>
    <x v="0"/>
    <x v="3"/>
    <x v="2"/>
    <n v="359"/>
    <n v="881.4"/>
    <n v="1594004"/>
    <n v="4440.1225626740943"/>
  </r>
  <r>
    <s v="VM CARGO SERVICES LTDA"/>
    <x v="0"/>
    <x v="2"/>
    <n v="4"/>
    <n v="3"/>
    <x v="0"/>
    <x v="3"/>
    <x v="3"/>
    <n v="394"/>
    <n v="1385.54"/>
    <n v="2505737"/>
    <n v="6359.7385786802033"/>
  </r>
  <r>
    <s v="VM CARGO SERVICES LTDA"/>
    <x v="0"/>
    <x v="2"/>
    <n v="4"/>
    <n v="3"/>
    <x v="0"/>
    <x v="3"/>
    <x v="4"/>
    <n v="402"/>
    <n v="1814.06"/>
    <n v="3280712"/>
    <n v="8160.9751243781093"/>
  </r>
  <r>
    <s v="VM CARGO SERVICES LTDA"/>
    <x v="0"/>
    <x v="2"/>
    <n v="4"/>
    <n v="1"/>
    <x v="0"/>
    <x v="3"/>
    <x v="0"/>
    <n v="705"/>
    <n v="400.47"/>
    <n v="724247"/>
    <n v="1027.3007092198582"/>
  </r>
  <r>
    <s v="VM CARGO SERVICES LTDA"/>
    <x v="0"/>
    <x v="2"/>
    <n v="4"/>
    <n v="1"/>
    <x v="0"/>
    <x v="3"/>
    <x v="1"/>
    <n v="321"/>
    <n v="511.67"/>
    <n v="925351"/>
    <n v="2882.7133956386292"/>
  </r>
  <r>
    <s v="VM CARGO SERVICES LTDA"/>
    <x v="0"/>
    <x v="2"/>
    <n v="4"/>
    <n v="1"/>
    <x v="0"/>
    <x v="3"/>
    <x v="2"/>
    <n v="212"/>
    <n v="527.99"/>
    <n v="954865"/>
    <n v="4504.0801886792451"/>
  </r>
  <r>
    <s v="VM CARGO SERVICES LTDA"/>
    <x v="0"/>
    <x v="2"/>
    <n v="4"/>
    <n v="1"/>
    <x v="0"/>
    <x v="3"/>
    <x v="3"/>
    <n v="292"/>
    <n v="1027.73"/>
    <n v="1858641"/>
    <n v="6365.2089041095887"/>
  </r>
  <r>
    <s v="VM CARGO SERVICES LTDA"/>
    <x v="0"/>
    <x v="2"/>
    <n v="4"/>
    <n v="1"/>
    <x v="0"/>
    <x v="3"/>
    <x v="4"/>
    <n v="253"/>
    <n v="1145.06"/>
    <n v="2070831"/>
    <n v="8185.102766798419"/>
  </r>
  <r>
    <s v="VM CARGO SERVICES LTDA"/>
    <x v="0"/>
    <x v="2"/>
    <n v="4"/>
    <n v="2"/>
    <x v="0"/>
    <x v="3"/>
    <x v="0"/>
    <n v="877"/>
    <n v="485.17"/>
    <n v="877426"/>
    <n v="1000.4857468643102"/>
  </r>
  <r>
    <s v="VM CARGO SERVICES LTDA"/>
    <x v="0"/>
    <x v="2"/>
    <n v="4"/>
    <n v="2"/>
    <x v="0"/>
    <x v="3"/>
    <x v="1"/>
    <n v="367"/>
    <n v="578.15"/>
    <n v="1045579"/>
    <n v="2848.9891008174386"/>
  </r>
  <r>
    <s v="VM CARGO SERVICES LTDA"/>
    <x v="0"/>
    <x v="2"/>
    <n v="4"/>
    <n v="2"/>
    <x v="0"/>
    <x v="3"/>
    <x v="2"/>
    <n v="240"/>
    <n v="598.37"/>
    <n v="1082147"/>
    <n v="4508.9458333333332"/>
  </r>
  <r>
    <s v="VM CARGO SERVICES LTDA"/>
    <x v="0"/>
    <x v="2"/>
    <n v="4"/>
    <n v="2"/>
    <x v="0"/>
    <x v="3"/>
    <x v="3"/>
    <n v="327"/>
    <n v="1152.1199999999999"/>
    <n v="2083599"/>
    <n v="6371.8623853211011"/>
  </r>
  <r>
    <s v="VM CARGO SERVICES LTDA"/>
    <x v="0"/>
    <x v="2"/>
    <n v="4"/>
    <n v="2"/>
    <x v="0"/>
    <x v="3"/>
    <x v="4"/>
    <n v="272"/>
    <n v="1212.4000000000001"/>
    <n v="2192615"/>
    <n v="8061.0845588235297"/>
  </r>
  <r>
    <s v="VM CARGO SERVICES LTDA"/>
    <x v="0"/>
    <x v="2"/>
    <n v="4"/>
    <n v="3"/>
    <x v="0"/>
    <x v="3"/>
    <x v="0"/>
    <n v="1379"/>
    <n v="792.63"/>
    <n v="1433465"/>
    <n v="1039.4960116026107"/>
  </r>
  <r>
    <s v="VM CARGO SERVICES LTDA"/>
    <x v="0"/>
    <x v="2"/>
    <n v="4"/>
    <n v="3"/>
    <x v="0"/>
    <x v="3"/>
    <x v="1"/>
    <n v="629"/>
    <n v="967.49"/>
    <n v="1749697"/>
    <n v="2781.712241653418"/>
  </r>
  <r>
    <s v="WORLD COURIER DE COLOMBIA S.A."/>
    <x v="0"/>
    <x v="0"/>
    <n v="2"/>
    <n v="2"/>
    <x v="0"/>
    <x v="0"/>
    <x v="0"/>
    <n v="1"/>
    <n v="0.1"/>
    <n v="385483"/>
    <n v="385483"/>
  </r>
  <r>
    <s v="WORLD COURIER DE COLOMBIA S.A."/>
    <x v="0"/>
    <x v="0"/>
    <n v="2"/>
    <n v="2"/>
    <x v="0"/>
    <x v="1"/>
    <x v="1"/>
    <n v="3"/>
    <n v="3.1"/>
    <n v="299392"/>
    <n v="99797.333333333328"/>
  </r>
  <r>
    <s v="WORLD COURIER DE COLOMBIA S.A."/>
    <x v="0"/>
    <x v="0"/>
    <n v="2"/>
    <n v="2"/>
    <x v="0"/>
    <x v="2"/>
    <x v="1"/>
    <n v="4"/>
    <n v="6.7"/>
    <n v="2077039"/>
    <n v="519259.75"/>
  </r>
  <r>
    <s v="WORLD COURIER DE COLOMBIA S.A."/>
    <x v="0"/>
    <x v="0"/>
    <n v="2"/>
    <n v="2"/>
    <x v="0"/>
    <x v="0"/>
    <x v="1"/>
    <n v="2"/>
    <n v="3"/>
    <n v="1577001"/>
    <n v="788500.5"/>
  </r>
  <r>
    <s v="WORLD COURIER DE COLOMBIA S.A."/>
    <x v="0"/>
    <x v="0"/>
    <n v="2"/>
    <n v="2"/>
    <x v="0"/>
    <x v="3"/>
    <x v="1"/>
    <n v="9"/>
    <n v="14"/>
    <n v="12599475"/>
    <n v="1399941.6666666667"/>
  </r>
  <r>
    <s v="WORLD COURIER DE COLOMBIA S.A."/>
    <x v="0"/>
    <x v="0"/>
    <n v="2"/>
    <n v="2"/>
    <x v="0"/>
    <x v="2"/>
    <x v="2"/>
    <n v="2"/>
    <n v="5.3"/>
    <n v="627200"/>
    <n v="313600"/>
  </r>
  <r>
    <s v="WORLD COURIER DE COLOMBIA S.A."/>
    <x v="0"/>
    <x v="0"/>
    <n v="2"/>
    <n v="2"/>
    <x v="0"/>
    <x v="0"/>
    <x v="2"/>
    <n v="1"/>
    <n v="2.7"/>
    <n v="1317849"/>
    <n v="1317849"/>
  </r>
  <r>
    <s v="WORLD COURIER DE COLOMBIA S.A."/>
    <x v="0"/>
    <x v="0"/>
    <n v="2"/>
    <n v="2"/>
    <x v="0"/>
    <x v="3"/>
    <x v="2"/>
    <n v="7"/>
    <n v="18"/>
    <n v="6948240"/>
    <n v="992605.71428571432"/>
  </r>
  <r>
    <s v="WORLD COURIER DE COLOMBIA S.A."/>
    <x v="0"/>
    <x v="0"/>
    <n v="2"/>
    <n v="2"/>
    <x v="0"/>
    <x v="2"/>
    <x v="3"/>
    <n v="1"/>
    <n v="4"/>
    <n v="337760"/>
    <n v="337760"/>
  </r>
  <r>
    <s v="WORLD COURIER DE COLOMBIA S.A."/>
    <x v="0"/>
    <x v="0"/>
    <n v="2"/>
    <n v="2"/>
    <x v="0"/>
    <x v="3"/>
    <x v="3"/>
    <n v="5"/>
    <n v="18.100000000000001"/>
    <n v="6000615"/>
    <n v="1200123"/>
  </r>
  <r>
    <s v="WORLD COURIER DE COLOMBIA S.A."/>
    <x v="0"/>
    <x v="0"/>
    <n v="2"/>
    <n v="2"/>
    <x v="0"/>
    <x v="1"/>
    <x v="4"/>
    <n v="3"/>
    <n v="14.5"/>
    <n v="1103171"/>
    <n v="367723.66666666669"/>
  </r>
  <r>
    <s v="WORLD COURIER DE COLOMBIA S.A."/>
    <x v="0"/>
    <x v="0"/>
    <n v="2"/>
    <n v="2"/>
    <x v="0"/>
    <x v="2"/>
    <x v="4"/>
    <n v="1"/>
    <n v="5"/>
    <n v="869197"/>
    <n v="869197"/>
  </r>
  <r>
    <s v="WORLD COURIER DE COLOMBIA S.A."/>
    <x v="0"/>
    <x v="0"/>
    <n v="2"/>
    <n v="3"/>
    <x v="0"/>
    <x v="1"/>
    <x v="0"/>
    <n v="1"/>
    <n v="1"/>
    <n v="147040"/>
    <n v="147040"/>
  </r>
  <r>
    <s v="WORLD COURIER DE COLOMBIA S.A."/>
    <x v="0"/>
    <x v="0"/>
    <n v="2"/>
    <n v="3"/>
    <x v="0"/>
    <x v="2"/>
    <x v="0"/>
    <n v="1"/>
    <n v="1"/>
    <n v="289440"/>
    <n v="289440"/>
  </r>
  <r>
    <s v="WORLD COURIER DE COLOMBIA S.A."/>
    <x v="0"/>
    <x v="0"/>
    <n v="2"/>
    <n v="3"/>
    <x v="0"/>
    <x v="0"/>
    <x v="0"/>
    <n v="4"/>
    <n v="3.3"/>
    <n v="5672993"/>
    <n v="1418248.25"/>
  </r>
  <r>
    <s v="WORLD COURIER DE COLOMBIA S.A."/>
    <x v="0"/>
    <x v="0"/>
    <n v="2"/>
    <n v="3"/>
    <x v="0"/>
    <x v="3"/>
    <x v="0"/>
    <n v="7"/>
    <n v="5.3"/>
    <n v="7637639"/>
    <n v="1091091.2857142857"/>
  </r>
  <r>
    <s v="WORLD COURIER DE COLOMBIA S.A."/>
    <x v="0"/>
    <x v="0"/>
    <n v="2"/>
    <n v="3"/>
    <x v="0"/>
    <x v="1"/>
    <x v="1"/>
    <n v="2"/>
    <n v="3"/>
    <n v="409939"/>
    <n v="204969.5"/>
  </r>
  <r>
    <s v="WORLD COURIER DE COLOMBIA S.A."/>
    <x v="0"/>
    <x v="0"/>
    <n v="2"/>
    <n v="3"/>
    <x v="0"/>
    <x v="2"/>
    <x v="1"/>
    <n v="1"/>
    <n v="2.89"/>
    <n v="289440"/>
    <n v="289440"/>
  </r>
  <r>
    <s v="WORLD COURIER DE COLOMBIA S.A."/>
    <x v="0"/>
    <x v="0"/>
    <n v="2"/>
    <n v="3"/>
    <x v="0"/>
    <x v="0"/>
    <x v="1"/>
    <n v="1"/>
    <n v="2"/>
    <n v="1401046"/>
    <n v="1401046"/>
  </r>
  <r>
    <s v="WORLD COURIER DE COLOMBIA S.A."/>
    <x v="0"/>
    <x v="0"/>
    <n v="2"/>
    <n v="3"/>
    <x v="0"/>
    <x v="3"/>
    <x v="1"/>
    <n v="10"/>
    <n v="12.5"/>
    <n v="13851538"/>
    <n v="1385153.8"/>
  </r>
  <r>
    <s v="WORLD COURIER DE COLOMBIA S.A."/>
    <x v="0"/>
    <x v="0"/>
    <n v="2"/>
    <n v="3"/>
    <x v="0"/>
    <x v="1"/>
    <x v="2"/>
    <n v="1"/>
    <n v="2.4"/>
    <n v="152192"/>
    <n v="152192"/>
  </r>
  <r>
    <s v="WORLD COURIER DE COLOMBIA S.A."/>
    <x v="0"/>
    <x v="0"/>
    <n v="2"/>
    <n v="3"/>
    <x v="0"/>
    <x v="2"/>
    <x v="2"/>
    <n v="7"/>
    <n v="18.2"/>
    <n v="2650730"/>
    <n v="378675.71428571426"/>
  </r>
  <r>
    <s v="WORLD COURIER DE COLOMBIA S.A."/>
    <x v="0"/>
    <x v="0"/>
    <n v="2"/>
    <n v="3"/>
    <x v="0"/>
    <x v="0"/>
    <x v="2"/>
    <n v="2"/>
    <n v="5.2"/>
    <n v="2151938"/>
    <n v="1075969"/>
  </r>
  <r>
    <s v="WORLD COURIER DE COLOMBIA S.A."/>
    <x v="0"/>
    <x v="0"/>
    <n v="2"/>
    <n v="3"/>
    <x v="0"/>
    <x v="3"/>
    <x v="2"/>
    <n v="4"/>
    <n v="11.45"/>
    <n v="4144479"/>
    <n v="1036119.75"/>
  </r>
  <r>
    <s v="WORLD COURIER DE COLOMBIA S.A."/>
    <x v="0"/>
    <x v="0"/>
    <n v="2"/>
    <n v="3"/>
    <x v="0"/>
    <x v="2"/>
    <x v="3"/>
    <n v="1"/>
    <n v="3.1"/>
    <n v="312223"/>
    <n v="312223"/>
  </r>
  <r>
    <s v="WORLD COURIER DE COLOMBIA S.A."/>
    <x v="0"/>
    <x v="0"/>
    <n v="2"/>
    <n v="3"/>
    <x v="0"/>
    <x v="3"/>
    <x v="3"/>
    <n v="3"/>
    <n v="11.15"/>
    <n v="3852420"/>
    <n v="1284140"/>
  </r>
  <r>
    <s v="WORLD COURIER DE COLOMBIA S.A."/>
    <x v="0"/>
    <x v="0"/>
    <n v="2"/>
    <n v="3"/>
    <x v="0"/>
    <x v="1"/>
    <x v="4"/>
    <n v="2"/>
    <n v="9.1999999999999993"/>
    <n v="417427"/>
    <n v="208713.5"/>
  </r>
  <r>
    <s v="WORLD COURIER DE COLOMBIA S.A."/>
    <x v="0"/>
    <x v="0"/>
    <n v="2"/>
    <n v="3"/>
    <x v="0"/>
    <x v="2"/>
    <x v="4"/>
    <n v="3"/>
    <n v="14.4"/>
    <n v="1400505"/>
    <n v="466835"/>
  </r>
  <r>
    <s v="WORLD COURIER DE COLOMBIA S.A."/>
    <x v="0"/>
    <x v="0"/>
    <n v="2"/>
    <n v="1"/>
    <x v="0"/>
    <x v="2"/>
    <x v="0"/>
    <n v="1"/>
    <n v="1"/>
    <n v="265280"/>
    <n v="265280"/>
  </r>
  <r>
    <s v="WORLD COURIER DE COLOMBIA S.A."/>
    <x v="0"/>
    <x v="0"/>
    <n v="2"/>
    <n v="1"/>
    <x v="0"/>
    <x v="0"/>
    <x v="0"/>
    <n v="3"/>
    <n v="1.8"/>
    <n v="2828267"/>
    <n v="942755.66666666663"/>
  </r>
  <r>
    <s v="WORLD COURIER DE COLOMBIA S.A."/>
    <x v="0"/>
    <x v="0"/>
    <n v="2"/>
    <n v="1"/>
    <x v="0"/>
    <x v="3"/>
    <x v="0"/>
    <n v="17"/>
    <n v="16"/>
    <n v="21128887"/>
    <n v="1242875.705882353"/>
  </r>
  <r>
    <s v="WORLD COURIER DE COLOMBIA S.A."/>
    <x v="0"/>
    <x v="0"/>
    <n v="2"/>
    <n v="1"/>
    <x v="0"/>
    <x v="1"/>
    <x v="1"/>
    <n v="1"/>
    <n v="1.2"/>
    <n v="149696"/>
    <n v="149696"/>
  </r>
  <r>
    <s v="WORLD COURIER DE COLOMBIA S.A."/>
    <x v="0"/>
    <x v="0"/>
    <n v="2"/>
    <n v="1"/>
    <x v="0"/>
    <x v="2"/>
    <x v="1"/>
    <n v="3"/>
    <n v="4.0999999999999996"/>
    <n v="868320"/>
    <n v="289440"/>
  </r>
  <r>
    <s v="WORLD COURIER DE COLOMBIA S.A."/>
    <x v="0"/>
    <x v="0"/>
    <n v="2"/>
    <n v="1"/>
    <x v="0"/>
    <x v="3"/>
    <x v="1"/>
    <n v="6"/>
    <n v="8.1"/>
    <n v="7654844"/>
    <n v="1275807.3333333333"/>
  </r>
  <r>
    <s v="WORLD COURIER DE COLOMBIA S.A."/>
    <x v="0"/>
    <x v="0"/>
    <n v="2"/>
    <n v="1"/>
    <x v="0"/>
    <x v="1"/>
    <x v="2"/>
    <n v="2"/>
    <n v="4.2"/>
    <n v="520486"/>
    <n v="260243"/>
  </r>
  <r>
    <s v="WORLD COURIER DE COLOMBIA S.A."/>
    <x v="0"/>
    <x v="0"/>
    <n v="2"/>
    <n v="1"/>
    <x v="0"/>
    <x v="3"/>
    <x v="2"/>
    <n v="5"/>
    <n v="13.8"/>
    <n v="10038321"/>
    <n v="2007664.2"/>
  </r>
  <r>
    <s v="WORLD COURIER DE COLOMBIA S.A."/>
    <x v="0"/>
    <x v="0"/>
    <n v="2"/>
    <n v="1"/>
    <x v="0"/>
    <x v="1"/>
    <x v="3"/>
    <n v="2"/>
    <n v="6.9"/>
    <n v="414931"/>
    <n v="207465.5"/>
  </r>
  <r>
    <s v="WORLD COURIER DE COLOMBIA S.A."/>
    <x v="0"/>
    <x v="0"/>
    <n v="2"/>
    <n v="1"/>
    <x v="0"/>
    <x v="3"/>
    <x v="3"/>
    <n v="3"/>
    <n v="10.3"/>
    <n v="4709480"/>
    <n v="1569826.6666666667"/>
  </r>
  <r>
    <s v="WORLD COURIER DE COLOMBIA S.A."/>
    <x v="0"/>
    <x v="0"/>
    <n v="2"/>
    <n v="1"/>
    <x v="0"/>
    <x v="1"/>
    <x v="4"/>
    <n v="5"/>
    <n v="23.6"/>
    <n v="1967943"/>
    <n v="393588.6"/>
  </r>
  <r>
    <s v="WORLD COURIER DE COLOMBIA S.A."/>
    <x v="0"/>
    <x v="0"/>
    <n v="2"/>
    <n v="1"/>
    <x v="0"/>
    <x v="2"/>
    <x v="4"/>
    <n v="2"/>
    <n v="9.1999999999999993"/>
    <n v="1085030"/>
    <n v="542515"/>
  </r>
  <r>
    <s v="WORLD COURIER DE COLOMBIA S.A."/>
    <x v="0"/>
    <x v="0"/>
    <n v="2"/>
    <n v="1"/>
    <x v="0"/>
    <x v="3"/>
    <x v="4"/>
    <n v="1"/>
    <n v="4.5999999999999996"/>
    <n v="1159121"/>
    <n v="1159121"/>
  </r>
  <r>
    <s v="WORLD COURIER DE COLOMBIA S.A."/>
    <x v="0"/>
    <x v="0"/>
    <n v="2"/>
    <n v="2"/>
    <x v="0"/>
    <x v="3"/>
    <x v="0"/>
    <n v="10"/>
    <n v="8"/>
    <n v="13899398"/>
    <n v="1389939.8"/>
  </r>
  <r>
    <s v="WORLD COURIER DE COLOMBIA S.A."/>
    <x v="0"/>
    <x v="1"/>
    <n v="3"/>
    <n v="1"/>
    <x v="0"/>
    <x v="3"/>
    <x v="1"/>
    <n v="5"/>
    <n v="6.6"/>
    <n v="6717699"/>
    <n v="1343539.8"/>
  </r>
  <r>
    <s v="WORLD COURIER DE COLOMBIA S.A."/>
    <x v="0"/>
    <x v="1"/>
    <n v="3"/>
    <n v="1"/>
    <x v="0"/>
    <x v="1"/>
    <x v="2"/>
    <n v="1"/>
    <n v="2.6"/>
    <n v="152192"/>
    <n v="152192"/>
  </r>
  <r>
    <s v="WORLD COURIER DE COLOMBIA S.A."/>
    <x v="0"/>
    <x v="1"/>
    <n v="3"/>
    <n v="1"/>
    <x v="0"/>
    <x v="2"/>
    <x v="2"/>
    <n v="1"/>
    <n v="2.9"/>
    <n v="313600"/>
    <n v="313600"/>
  </r>
  <r>
    <s v="WORLD COURIER DE COLOMBIA S.A."/>
    <x v="0"/>
    <x v="1"/>
    <n v="3"/>
    <n v="1"/>
    <x v="0"/>
    <x v="3"/>
    <x v="2"/>
    <n v="2"/>
    <n v="4.8"/>
    <n v="2313082"/>
    <n v="1156541"/>
  </r>
  <r>
    <s v="WORLD COURIER DE COLOMBIA S.A."/>
    <x v="0"/>
    <x v="1"/>
    <n v="3"/>
    <n v="1"/>
    <x v="0"/>
    <x v="3"/>
    <x v="3"/>
    <n v="3"/>
    <n v="11.8"/>
    <n v="3817187"/>
    <n v="1272395.6666666667"/>
  </r>
  <r>
    <s v="WORLD COURIER DE COLOMBIA S.A."/>
    <x v="0"/>
    <x v="1"/>
    <n v="3"/>
    <n v="1"/>
    <x v="0"/>
    <x v="2"/>
    <x v="4"/>
    <n v="1"/>
    <n v="5"/>
    <n v="345132"/>
    <n v="345132"/>
  </r>
  <r>
    <s v="WORLD COURIER DE COLOMBIA S.A."/>
    <x v="0"/>
    <x v="1"/>
    <n v="3"/>
    <n v="1"/>
    <x v="0"/>
    <x v="3"/>
    <x v="4"/>
    <n v="1"/>
    <n v="4.0999999999999996"/>
    <n v="1424226"/>
    <n v="1424226"/>
  </r>
  <r>
    <s v="WORLD COURIER DE COLOMBIA S.A."/>
    <x v="0"/>
    <x v="1"/>
    <n v="3"/>
    <n v="2"/>
    <x v="0"/>
    <x v="1"/>
    <x v="0"/>
    <n v="1"/>
    <n v="1"/>
    <n v="147040"/>
    <n v="147040"/>
  </r>
  <r>
    <s v="WORLD COURIER DE COLOMBIA S.A."/>
    <x v="0"/>
    <x v="1"/>
    <n v="3"/>
    <n v="2"/>
    <x v="0"/>
    <x v="0"/>
    <x v="0"/>
    <n v="15"/>
    <n v="13.6"/>
    <n v="10980990"/>
    <n v="732066"/>
  </r>
  <r>
    <s v="WORLD COURIER DE COLOMBIA S.A."/>
    <x v="0"/>
    <x v="1"/>
    <n v="3"/>
    <n v="2"/>
    <x v="0"/>
    <x v="3"/>
    <x v="0"/>
    <n v="6"/>
    <n v="4.5"/>
    <n v="5938533"/>
    <n v="989755.5"/>
  </r>
  <r>
    <s v="WORLD COURIER DE COLOMBIA S.A."/>
    <x v="0"/>
    <x v="1"/>
    <n v="3"/>
    <n v="2"/>
    <x v="0"/>
    <x v="1"/>
    <x v="1"/>
    <n v="2"/>
    <n v="3.2"/>
    <n v="409939"/>
    <n v="204969.5"/>
  </r>
  <r>
    <s v="WORLD COURIER DE COLOMBIA S.A."/>
    <x v="0"/>
    <x v="1"/>
    <n v="3"/>
    <n v="2"/>
    <x v="0"/>
    <x v="2"/>
    <x v="1"/>
    <n v="3"/>
    <n v="5.3"/>
    <n v="1913312"/>
    <n v="637770.66666666663"/>
  </r>
  <r>
    <s v="WORLD COURIER DE COLOMBIA S.A."/>
    <x v="0"/>
    <x v="1"/>
    <n v="3"/>
    <n v="2"/>
    <x v="0"/>
    <x v="0"/>
    <x v="1"/>
    <n v="1"/>
    <n v="1.1000000000000001"/>
    <n v="318129"/>
    <n v="318129"/>
  </r>
  <r>
    <s v="WORLD COURIER DE COLOMBIA S.A."/>
    <x v="0"/>
    <x v="1"/>
    <n v="3"/>
    <n v="2"/>
    <x v="0"/>
    <x v="3"/>
    <x v="1"/>
    <n v="9"/>
    <n v="15"/>
    <n v="11430755"/>
    <n v="1270083.888888889"/>
  </r>
  <r>
    <s v="WORLD COURIER DE COLOMBIA S.A."/>
    <x v="0"/>
    <x v="1"/>
    <n v="3"/>
    <n v="2"/>
    <x v="0"/>
    <x v="2"/>
    <x v="2"/>
    <n v="4"/>
    <n v="10.75"/>
    <n v="1293067"/>
    <n v="323266.75"/>
  </r>
  <r>
    <s v="WORLD COURIER DE COLOMBIA S.A."/>
    <x v="0"/>
    <x v="1"/>
    <n v="3"/>
    <n v="2"/>
    <x v="0"/>
    <x v="3"/>
    <x v="2"/>
    <n v="5"/>
    <n v="13.6"/>
    <n v="7123998"/>
    <n v="1424799.6"/>
  </r>
  <r>
    <s v="WORLD COURIER DE COLOMBIA S.A."/>
    <x v="0"/>
    <x v="1"/>
    <n v="3"/>
    <n v="2"/>
    <x v="0"/>
    <x v="3"/>
    <x v="3"/>
    <n v="2"/>
    <n v="7.1"/>
    <n v="1870806"/>
    <n v="935403"/>
  </r>
  <r>
    <s v="WORLD COURIER DE COLOMBIA S.A."/>
    <x v="0"/>
    <x v="1"/>
    <n v="3"/>
    <n v="2"/>
    <x v="0"/>
    <x v="2"/>
    <x v="4"/>
    <n v="1"/>
    <n v="4.3"/>
    <n v="361920"/>
    <n v="361920"/>
  </r>
  <r>
    <s v="WORLD COURIER DE COLOMBIA S.A."/>
    <x v="0"/>
    <x v="1"/>
    <n v="3"/>
    <n v="2"/>
    <x v="0"/>
    <x v="3"/>
    <x v="4"/>
    <n v="8"/>
    <n v="39.049999999999997"/>
    <n v="12004116"/>
    <n v="1500514.5"/>
  </r>
  <r>
    <s v="WORLD COURIER DE COLOMBIA S.A."/>
    <x v="0"/>
    <x v="1"/>
    <n v="3"/>
    <n v="3"/>
    <x v="0"/>
    <x v="0"/>
    <x v="0"/>
    <n v="5"/>
    <n v="3.2"/>
    <n v="4388612"/>
    <n v="877722.4"/>
  </r>
  <r>
    <s v="WORLD COURIER DE COLOMBIA S.A."/>
    <x v="0"/>
    <x v="1"/>
    <n v="3"/>
    <n v="3"/>
    <x v="0"/>
    <x v="3"/>
    <x v="0"/>
    <n v="3"/>
    <n v="2.2999999999999998"/>
    <n v="2660064"/>
    <n v="886688"/>
  </r>
  <r>
    <s v="WORLD COURIER DE COLOMBIA S.A."/>
    <x v="0"/>
    <x v="1"/>
    <n v="3"/>
    <n v="3"/>
    <x v="0"/>
    <x v="2"/>
    <x v="1"/>
    <n v="1"/>
    <n v="1.7"/>
    <n v="306626"/>
    <n v="306626"/>
  </r>
  <r>
    <s v="WORLD COURIER DE COLOMBIA S.A."/>
    <x v="0"/>
    <x v="1"/>
    <n v="3"/>
    <n v="3"/>
    <x v="0"/>
    <x v="0"/>
    <x v="1"/>
    <n v="1"/>
    <n v="1.1000000000000001"/>
    <n v="264350"/>
    <n v="264350"/>
  </r>
  <r>
    <s v="WORLD COURIER DE COLOMBIA S.A."/>
    <x v="0"/>
    <x v="1"/>
    <n v="3"/>
    <n v="3"/>
    <x v="0"/>
    <x v="1"/>
    <x v="2"/>
    <n v="2"/>
    <n v="4.8"/>
    <n v="304384"/>
    <n v="152192"/>
  </r>
  <r>
    <s v="WORLD COURIER DE COLOMBIA S.A."/>
    <x v="0"/>
    <x v="1"/>
    <n v="3"/>
    <n v="3"/>
    <x v="0"/>
    <x v="2"/>
    <x v="2"/>
    <n v="2"/>
    <n v="4.4000000000000004"/>
    <n v="1711430"/>
    <n v="855715"/>
  </r>
  <r>
    <s v="WORLD COURIER DE COLOMBIA S.A."/>
    <x v="0"/>
    <x v="1"/>
    <n v="3"/>
    <n v="3"/>
    <x v="0"/>
    <x v="3"/>
    <x v="2"/>
    <n v="3"/>
    <n v="8"/>
    <n v="2636015"/>
    <n v="878671.66666666663"/>
  </r>
  <r>
    <s v="WORLD COURIER DE COLOMBIA S.A."/>
    <x v="0"/>
    <x v="1"/>
    <n v="3"/>
    <n v="3"/>
    <x v="0"/>
    <x v="1"/>
    <x v="3"/>
    <n v="2"/>
    <n v="6.9"/>
    <n v="309376"/>
    <n v="154688"/>
  </r>
  <r>
    <s v="WORLD COURIER DE COLOMBIA S.A."/>
    <x v="0"/>
    <x v="1"/>
    <n v="3"/>
    <n v="3"/>
    <x v="0"/>
    <x v="2"/>
    <x v="3"/>
    <n v="2"/>
    <n v="7.2"/>
    <n v="675520"/>
    <n v="337760"/>
  </r>
  <r>
    <s v="WORLD COURIER DE COLOMBIA S.A."/>
    <x v="0"/>
    <x v="1"/>
    <n v="3"/>
    <n v="3"/>
    <x v="0"/>
    <x v="1"/>
    <x v="4"/>
    <n v="1"/>
    <n v="5"/>
    <n v="432704"/>
    <n v="432704"/>
  </r>
  <r>
    <s v="WORLD COURIER DE COLOMBIA S.A."/>
    <x v="0"/>
    <x v="1"/>
    <n v="3"/>
    <n v="3"/>
    <x v="0"/>
    <x v="3"/>
    <x v="4"/>
    <n v="1"/>
    <n v="4.4000000000000004"/>
    <n v="293993"/>
    <n v="293993"/>
  </r>
  <r>
    <s v="WORLD COURIER DE COLOMBIA S.A."/>
    <x v="0"/>
    <x v="1"/>
    <n v="3"/>
    <n v="1"/>
    <x v="0"/>
    <x v="0"/>
    <x v="0"/>
    <n v="7"/>
    <n v="4.3"/>
    <n v="5909011"/>
    <n v="844144.42857142852"/>
  </r>
  <r>
    <s v="WORLD COURIER DE COLOMBIA S.A."/>
    <x v="0"/>
    <x v="1"/>
    <n v="3"/>
    <n v="1"/>
    <x v="0"/>
    <x v="3"/>
    <x v="0"/>
    <n v="3"/>
    <n v="2.8"/>
    <n v="2875624"/>
    <n v="958541.33333333337"/>
  </r>
  <r>
    <s v="WORLD COURIER DE COLOMBIA S.A."/>
    <x v="0"/>
    <x v="2"/>
    <n v="4"/>
    <n v="2"/>
    <x v="0"/>
    <x v="2"/>
    <x v="3"/>
    <n v="1"/>
    <n v="3.7"/>
    <n v="342484"/>
    <n v="342484"/>
  </r>
  <r>
    <s v="WORLD COURIER DE COLOMBIA S.A."/>
    <x v="0"/>
    <x v="2"/>
    <n v="4"/>
    <n v="2"/>
    <x v="0"/>
    <x v="1"/>
    <x v="4"/>
    <n v="2"/>
    <n v="9.8000000000000007"/>
    <n v="799920"/>
    <n v="399960"/>
  </r>
  <r>
    <s v="WORLD COURIER DE COLOMBIA S.A."/>
    <x v="0"/>
    <x v="2"/>
    <n v="4"/>
    <n v="2"/>
    <x v="0"/>
    <x v="2"/>
    <x v="4"/>
    <n v="2"/>
    <n v="9.5"/>
    <n v="743579"/>
    <n v="371789.5"/>
  </r>
  <r>
    <s v="WORLD COURIER DE COLOMBIA S.A."/>
    <x v="0"/>
    <x v="2"/>
    <n v="4"/>
    <n v="3"/>
    <x v="0"/>
    <x v="1"/>
    <x v="0"/>
    <n v="1"/>
    <n v="1"/>
    <n v="1213680"/>
    <n v="1213680"/>
  </r>
  <r>
    <s v="WORLD COURIER DE COLOMBIA S.A."/>
    <x v="0"/>
    <x v="2"/>
    <n v="4"/>
    <n v="3"/>
    <x v="0"/>
    <x v="2"/>
    <x v="0"/>
    <n v="8"/>
    <n v="8"/>
    <n v="20469414"/>
    <n v="2558676.75"/>
  </r>
  <r>
    <s v="WORLD COURIER DE COLOMBIA S.A."/>
    <x v="0"/>
    <x v="2"/>
    <n v="4"/>
    <n v="3"/>
    <x v="0"/>
    <x v="3"/>
    <x v="0"/>
    <n v="5"/>
    <n v="3.9"/>
    <n v="3823214"/>
    <n v="764642.8"/>
  </r>
  <r>
    <s v="WORLD COURIER DE COLOMBIA S.A."/>
    <x v="0"/>
    <x v="2"/>
    <n v="4"/>
    <n v="3"/>
    <x v="0"/>
    <x v="1"/>
    <x v="1"/>
    <n v="1"/>
    <n v="2"/>
    <n v="254867"/>
    <n v="254867"/>
  </r>
  <r>
    <s v="WORLD COURIER DE COLOMBIA S.A."/>
    <x v="0"/>
    <x v="2"/>
    <n v="4"/>
    <n v="3"/>
    <x v="0"/>
    <x v="2"/>
    <x v="1"/>
    <n v="3"/>
    <n v="4.4000000000000004"/>
    <n v="929624"/>
    <n v="309874.66666666669"/>
  </r>
  <r>
    <s v="WORLD COURIER DE COLOMBIA S.A."/>
    <x v="0"/>
    <x v="2"/>
    <n v="4"/>
    <n v="3"/>
    <x v="0"/>
    <x v="3"/>
    <x v="1"/>
    <n v="3"/>
    <n v="4.9000000000000004"/>
    <n v="3328497"/>
    <n v="1109499"/>
  </r>
  <r>
    <s v="WORLD COURIER DE COLOMBIA S.A."/>
    <x v="0"/>
    <x v="2"/>
    <n v="4"/>
    <n v="3"/>
    <x v="0"/>
    <x v="1"/>
    <x v="2"/>
    <n v="1"/>
    <n v="3"/>
    <n v="254867"/>
    <n v="254867"/>
  </r>
  <r>
    <s v="WORLD COURIER DE COLOMBIA S.A."/>
    <x v="0"/>
    <x v="2"/>
    <n v="4"/>
    <n v="3"/>
    <x v="0"/>
    <x v="2"/>
    <x v="3"/>
    <n v="1"/>
    <n v="3.8"/>
    <n v="444484"/>
    <n v="444484"/>
  </r>
  <r>
    <s v="WORLD COURIER DE COLOMBIA S.A."/>
    <x v="0"/>
    <x v="2"/>
    <n v="4"/>
    <n v="3"/>
    <x v="0"/>
    <x v="3"/>
    <x v="3"/>
    <n v="1"/>
    <n v="3.9"/>
    <n v="1171182"/>
    <n v="1171182"/>
  </r>
  <r>
    <s v="WORLD COURIER DE COLOMBIA S.A."/>
    <x v="0"/>
    <x v="2"/>
    <n v="4"/>
    <n v="1"/>
    <x v="0"/>
    <x v="1"/>
    <x v="0"/>
    <n v="2"/>
    <n v="2"/>
    <n v="2703459"/>
    <n v="1351729.5"/>
  </r>
  <r>
    <s v="WORLD COURIER DE COLOMBIA S.A."/>
    <x v="0"/>
    <x v="2"/>
    <n v="4"/>
    <n v="1"/>
    <x v="0"/>
    <x v="2"/>
    <x v="0"/>
    <n v="1"/>
    <n v="1"/>
    <n v="63544"/>
    <n v="63544"/>
  </r>
  <r>
    <s v="WORLD COURIER DE COLOMBIA S.A."/>
    <x v="0"/>
    <x v="2"/>
    <n v="4"/>
    <n v="1"/>
    <x v="0"/>
    <x v="0"/>
    <x v="0"/>
    <n v="3"/>
    <n v="3"/>
    <n v="1602575"/>
    <n v="534191.66666666663"/>
  </r>
  <r>
    <s v="WORLD COURIER DE COLOMBIA S.A."/>
    <x v="0"/>
    <x v="2"/>
    <n v="4"/>
    <n v="1"/>
    <x v="0"/>
    <x v="3"/>
    <x v="0"/>
    <n v="8"/>
    <n v="6.8"/>
    <n v="10046657"/>
    <n v="1255832.125"/>
  </r>
  <r>
    <s v="WORLD COURIER DE COLOMBIA S.A."/>
    <x v="0"/>
    <x v="2"/>
    <n v="4"/>
    <n v="1"/>
    <x v="0"/>
    <x v="2"/>
    <x v="1"/>
    <n v="3"/>
    <n v="4.4000000000000004"/>
    <n v="889769"/>
    <n v="296589.66666666669"/>
  </r>
  <r>
    <s v="WORLD COURIER DE COLOMBIA S.A."/>
    <x v="0"/>
    <x v="2"/>
    <n v="4"/>
    <n v="1"/>
    <x v="0"/>
    <x v="3"/>
    <x v="1"/>
    <n v="6"/>
    <n v="10.199999999999999"/>
    <n v="7341723"/>
    <n v="1223620.5"/>
  </r>
  <r>
    <s v="WORLD COURIER DE COLOMBIA S.A."/>
    <x v="0"/>
    <x v="2"/>
    <n v="4"/>
    <n v="1"/>
    <x v="0"/>
    <x v="1"/>
    <x v="2"/>
    <n v="1"/>
    <n v="2.7"/>
    <n v="254867"/>
    <n v="254867"/>
  </r>
  <r>
    <s v="WORLD COURIER DE COLOMBIA S.A."/>
    <x v="0"/>
    <x v="2"/>
    <n v="4"/>
    <n v="1"/>
    <x v="0"/>
    <x v="2"/>
    <x v="2"/>
    <n v="2"/>
    <n v="4.5999999999999996"/>
    <n v="760379"/>
    <n v="380189.5"/>
  </r>
  <r>
    <s v="WORLD COURIER DE COLOMBIA S.A."/>
    <x v="0"/>
    <x v="2"/>
    <n v="4"/>
    <n v="1"/>
    <x v="0"/>
    <x v="3"/>
    <x v="2"/>
    <n v="1"/>
    <n v="2.1"/>
    <n v="1911412"/>
    <n v="1911412"/>
  </r>
  <r>
    <s v="WORLD COURIER DE COLOMBIA S.A."/>
    <x v="0"/>
    <x v="2"/>
    <n v="4"/>
    <n v="1"/>
    <x v="0"/>
    <x v="1"/>
    <x v="3"/>
    <n v="1"/>
    <n v="4"/>
    <n v="254867"/>
    <n v="254867"/>
  </r>
  <r>
    <s v="WORLD COURIER DE COLOMBIA S.A."/>
    <x v="0"/>
    <x v="2"/>
    <n v="4"/>
    <n v="1"/>
    <x v="0"/>
    <x v="2"/>
    <x v="3"/>
    <n v="1"/>
    <n v="3.3"/>
    <n v="474151"/>
    <n v="474151"/>
  </r>
  <r>
    <s v="WORLD COURIER DE COLOMBIA S.A."/>
    <x v="0"/>
    <x v="2"/>
    <n v="4"/>
    <n v="1"/>
    <x v="0"/>
    <x v="1"/>
    <x v="4"/>
    <n v="1"/>
    <n v="4.5"/>
    <n v="157184"/>
    <n v="157184"/>
  </r>
  <r>
    <s v="WORLD COURIER DE COLOMBIA S.A."/>
    <x v="0"/>
    <x v="2"/>
    <n v="4"/>
    <n v="1"/>
    <x v="0"/>
    <x v="3"/>
    <x v="4"/>
    <n v="1"/>
    <n v="4.7"/>
    <n v="94603"/>
    <n v="94603"/>
  </r>
  <r>
    <s v="WORLD COURIER DE COLOMBIA S.A."/>
    <x v="0"/>
    <x v="2"/>
    <n v="4"/>
    <n v="2"/>
    <x v="0"/>
    <x v="2"/>
    <x v="0"/>
    <n v="1"/>
    <n v="1"/>
    <n v="265280"/>
    <n v="265280"/>
  </r>
  <r>
    <s v="WORLD COURIER DE COLOMBIA S.A."/>
    <x v="0"/>
    <x v="2"/>
    <n v="4"/>
    <n v="2"/>
    <x v="0"/>
    <x v="3"/>
    <x v="0"/>
    <n v="6"/>
    <n v="5.7"/>
    <n v="6228908"/>
    <n v="1038151.3333333334"/>
  </r>
  <r>
    <s v="WORLD COURIER DE COLOMBIA S.A."/>
    <x v="0"/>
    <x v="2"/>
    <n v="4"/>
    <n v="2"/>
    <x v="0"/>
    <x v="3"/>
    <x v="1"/>
    <n v="1"/>
    <n v="1.7"/>
    <n v="1684859"/>
    <n v="1684859"/>
  </r>
  <r>
    <s v="WORLD COURIER DE COLOMBIA S.A."/>
    <x v="0"/>
    <x v="2"/>
    <n v="4"/>
    <n v="2"/>
    <x v="0"/>
    <x v="1"/>
    <x v="2"/>
    <n v="1"/>
    <n v="2.2000000000000002"/>
    <n v="254867"/>
    <n v="254867"/>
  </r>
  <r>
    <s v="WORLD COURIER DE COLOMBIA S.A."/>
    <x v="0"/>
    <x v="2"/>
    <n v="4"/>
    <n v="2"/>
    <x v="0"/>
    <x v="2"/>
    <x v="2"/>
    <n v="3"/>
    <n v="7.1"/>
    <n v="1044460"/>
    <n v="348153.33333333331"/>
  </r>
  <r>
    <s v="WORLD COURIER DE COLOMBIA S.A."/>
    <x v="0"/>
    <x v="2"/>
    <n v="4"/>
    <n v="2"/>
    <x v="0"/>
    <x v="3"/>
    <x v="3"/>
    <n v="2"/>
    <n v="7.5"/>
    <n v="2278849"/>
    <n v="1139424.5"/>
  </r>
  <r>
    <s v="ZAI CARGO E.U."/>
    <x v="0"/>
    <x v="0"/>
    <n v="2"/>
    <n v="3"/>
    <x v="0"/>
    <x v="2"/>
    <x v="1"/>
    <n v="56"/>
    <n v="99.65"/>
    <n v="3186800"/>
    <n v="56907.142857142855"/>
  </r>
  <r>
    <s v="ZAI CARGO E.U."/>
    <x v="0"/>
    <x v="0"/>
    <n v="2"/>
    <n v="1"/>
    <x v="0"/>
    <x v="2"/>
    <x v="3"/>
    <n v="24"/>
    <n v="83.48"/>
    <n v="2102500"/>
    <n v="87604.166666666672"/>
  </r>
  <r>
    <s v="ZAI CARGO E.U."/>
    <x v="0"/>
    <x v="0"/>
    <n v="2"/>
    <n v="3"/>
    <x v="0"/>
    <x v="2"/>
    <x v="3"/>
    <n v="28"/>
    <n v="98.17"/>
    <n v="2759900"/>
    <n v="98567.857142857145"/>
  </r>
  <r>
    <s v="ZAI CARGO E.U."/>
    <x v="0"/>
    <x v="0"/>
    <n v="2"/>
    <n v="3"/>
    <x v="0"/>
    <x v="2"/>
    <x v="4"/>
    <n v="25"/>
    <n v="112.77"/>
    <n v="2214800"/>
    <n v="88592"/>
  </r>
  <r>
    <s v="ZAI CARGO E.U."/>
    <x v="0"/>
    <x v="0"/>
    <n v="2"/>
    <n v="1"/>
    <x v="0"/>
    <x v="2"/>
    <x v="0"/>
    <n v="15"/>
    <n v="10.47"/>
    <n v="1165600"/>
    <n v="77706.666666666672"/>
  </r>
  <r>
    <s v="ZAI CARGO E.U."/>
    <x v="0"/>
    <x v="0"/>
    <n v="2"/>
    <n v="1"/>
    <x v="0"/>
    <x v="2"/>
    <x v="1"/>
    <n v="46"/>
    <n v="71.7"/>
    <n v="3745800"/>
    <n v="81430.434782608689"/>
  </r>
  <r>
    <s v="ZAI CARGO E.U."/>
    <x v="0"/>
    <x v="0"/>
    <n v="2"/>
    <n v="1"/>
    <x v="0"/>
    <x v="2"/>
    <x v="2"/>
    <n v="30"/>
    <n v="71.87"/>
    <n v="2324600"/>
    <n v="77486.666666666672"/>
  </r>
  <r>
    <s v="ZAI CARGO E.U."/>
    <x v="0"/>
    <x v="0"/>
    <n v="2"/>
    <n v="3"/>
    <x v="0"/>
    <x v="2"/>
    <x v="0"/>
    <n v="23"/>
    <n v="17.62"/>
    <n v="1243600"/>
    <n v="54069.565217391304"/>
  </r>
  <r>
    <s v="ZAI CARGO E.U."/>
    <x v="0"/>
    <x v="0"/>
    <n v="2"/>
    <n v="2"/>
    <x v="0"/>
    <x v="2"/>
    <x v="4"/>
    <n v="22"/>
    <n v="99.57"/>
    <n v="2622000"/>
    <n v="119181.81818181818"/>
  </r>
  <r>
    <s v="ZAI CARGO E.U."/>
    <x v="0"/>
    <x v="0"/>
    <n v="2"/>
    <n v="2"/>
    <x v="0"/>
    <x v="2"/>
    <x v="3"/>
    <n v="24"/>
    <n v="83.08"/>
    <n v="3821600"/>
    <n v="159233.33333333334"/>
  </r>
  <r>
    <s v="ZAI CARGO E.U."/>
    <x v="0"/>
    <x v="0"/>
    <n v="2"/>
    <n v="2"/>
    <x v="0"/>
    <x v="2"/>
    <x v="2"/>
    <n v="78"/>
    <n v="187.28"/>
    <n v="6348150"/>
    <n v="81386.538461538468"/>
  </r>
  <r>
    <s v="ZAI CARGO E.U."/>
    <x v="0"/>
    <x v="0"/>
    <n v="2"/>
    <n v="2"/>
    <x v="0"/>
    <x v="2"/>
    <x v="1"/>
    <n v="56"/>
    <n v="90.1"/>
    <n v="3660200"/>
    <n v="65360.714285714283"/>
  </r>
  <r>
    <s v="ZAI CARGO E.U."/>
    <x v="0"/>
    <x v="0"/>
    <n v="2"/>
    <n v="2"/>
    <x v="0"/>
    <x v="2"/>
    <x v="0"/>
    <n v="21"/>
    <n v="12.74"/>
    <n v="1605174"/>
    <n v="76436.857142857145"/>
  </r>
  <r>
    <s v="ZAI CARGO E.U."/>
    <x v="0"/>
    <x v="0"/>
    <n v="2"/>
    <n v="1"/>
    <x v="0"/>
    <x v="2"/>
    <x v="4"/>
    <n v="19"/>
    <n v="85.89"/>
    <n v="2172000"/>
    <n v="114315.78947368421"/>
  </r>
  <r>
    <s v="ZAI CARGO E.U."/>
    <x v="0"/>
    <x v="0"/>
    <n v="2"/>
    <n v="3"/>
    <x v="0"/>
    <x v="2"/>
    <x v="2"/>
    <n v="55"/>
    <n v="127.71"/>
    <n v="3129500"/>
    <n v="56900"/>
  </r>
  <r>
    <s v="ZAI CARGO E.U."/>
    <x v="0"/>
    <x v="1"/>
    <n v="3"/>
    <n v="2"/>
    <x v="0"/>
    <x v="2"/>
    <x v="1"/>
    <n v="57"/>
    <n v="90.72"/>
    <n v="4123600"/>
    <n v="72343.859649122809"/>
  </r>
  <r>
    <s v="ZAI CARGO E.U."/>
    <x v="0"/>
    <x v="1"/>
    <n v="3"/>
    <n v="2"/>
    <x v="0"/>
    <x v="2"/>
    <x v="0"/>
    <n v="22"/>
    <n v="14.3"/>
    <n v="1752100"/>
    <n v="79640.909090909088"/>
  </r>
  <r>
    <s v="ZAI CARGO E.U."/>
    <x v="0"/>
    <x v="1"/>
    <n v="3"/>
    <n v="1"/>
    <x v="0"/>
    <x v="2"/>
    <x v="4"/>
    <n v="45"/>
    <n v="208.29"/>
    <n v="4104750"/>
    <n v="91216.666666666672"/>
  </r>
  <r>
    <s v="ZAI CARGO E.U."/>
    <x v="0"/>
    <x v="1"/>
    <n v="3"/>
    <n v="1"/>
    <x v="0"/>
    <x v="2"/>
    <x v="3"/>
    <n v="25"/>
    <n v="87.5"/>
    <n v="1995200"/>
    <n v="79808"/>
  </r>
  <r>
    <s v="ZAI CARGO E.U."/>
    <x v="0"/>
    <x v="1"/>
    <n v="3"/>
    <n v="1"/>
    <x v="0"/>
    <x v="2"/>
    <x v="2"/>
    <n v="66"/>
    <n v="153.6"/>
    <n v="4175100"/>
    <n v="63259.090909090912"/>
  </r>
  <r>
    <s v="ZAI CARGO E.U."/>
    <x v="0"/>
    <x v="1"/>
    <n v="3"/>
    <n v="1"/>
    <x v="0"/>
    <x v="2"/>
    <x v="1"/>
    <n v="49"/>
    <n v="82.97"/>
    <n v="2735200"/>
    <n v="55820.408163265303"/>
  </r>
  <r>
    <s v="ZAI CARGO E.U."/>
    <x v="0"/>
    <x v="1"/>
    <n v="3"/>
    <n v="1"/>
    <x v="0"/>
    <x v="2"/>
    <x v="0"/>
    <n v="30"/>
    <n v="17.989999999999998"/>
    <n v="1684200"/>
    <n v="56140"/>
  </r>
  <r>
    <s v="ZAI CARGO E.U."/>
    <x v="0"/>
    <x v="1"/>
    <n v="3"/>
    <n v="2"/>
    <x v="0"/>
    <x v="2"/>
    <x v="2"/>
    <n v="43"/>
    <n v="103.81"/>
    <n v="2652650"/>
    <n v="61689.534883720931"/>
  </r>
  <r>
    <s v="ZAI CARGO E.U."/>
    <x v="0"/>
    <x v="1"/>
    <n v="3"/>
    <n v="3"/>
    <x v="0"/>
    <x v="2"/>
    <x v="4"/>
    <n v="28"/>
    <n v="122.54"/>
    <n v="2155895"/>
    <n v="76996.25"/>
  </r>
  <r>
    <s v="ZAI CARGO E.U."/>
    <x v="0"/>
    <x v="1"/>
    <n v="3"/>
    <n v="3"/>
    <x v="0"/>
    <x v="2"/>
    <x v="3"/>
    <n v="20"/>
    <n v="68.02"/>
    <n v="1425689"/>
    <n v="71284.45"/>
  </r>
  <r>
    <s v="ZAI CARGO E.U."/>
    <x v="0"/>
    <x v="1"/>
    <n v="3"/>
    <n v="3"/>
    <x v="0"/>
    <x v="2"/>
    <x v="2"/>
    <n v="55"/>
    <n v="136.38999999999999"/>
    <n v="3250916"/>
    <n v="59107.563636363637"/>
  </r>
  <r>
    <s v="ZAI CARGO E.U."/>
    <x v="0"/>
    <x v="1"/>
    <n v="3"/>
    <n v="3"/>
    <x v="0"/>
    <x v="2"/>
    <x v="1"/>
    <n v="36"/>
    <n v="59.2"/>
    <n v="2058400"/>
    <n v="57177.777777777781"/>
  </r>
  <r>
    <s v="ZAI CARGO E.U."/>
    <x v="0"/>
    <x v="1"/>
    <n v="3"/>
    <n v="3"/>
    <x v="0"/>
    <x v="2"/>
    <x v="0"/>
    <n v="24"/>
    <n v="15.53"/>
    <n v="1362000"/>
    <n v="56750"/>
  </r>
  <r>
    <s v="ZAI CARGO E.U."/>
    <x v="0"/>
    <x v="1"/>
    <n v="3"/>
    <n v="2"/>
    <x v="0"/>
    <x v="2"/>
    <x v="4"/>
    <n v="35"/>
    <n v="154.43"/>
    <n v="3311633"/>
    <n v="94618.085714285713"/>
  </r>
  <r>
    <s v="ZAI CARGO E.U."/>
    <x v="0"/>
    <x v="1"/>
    <n v="3"/>
    <n v="2"/>
    <x v="0"/>
    <x v="2"/>
    <x v="3"/>
    <n v="24"/>
    <n v="82.29"/>
    <n v="2109500"/>
    <n v="87895.833333333328"/>
  </r>
  <r>
    <s v="ZAI CARGO E.U."/>
    <x v="0"/>
    <x v="2"/>
    <n v="4"/>
    <n v="3"/>
    <x v="0"/>
    <x v="2"/>
    <x v="2"/>
    <n v="91"/>
    <n v="224.17"/>
    <n v="5541110"/>
    <n v="60891.318681318684"/>
  </r>
  <r>
    <s v="ZAI CARGO E.U."/>
    <x v="0"/>
    <x v="2"/>
    <n v="4"/>
    <n v="3"/>
    <x v="0"/>
    <x v="2"/>
    <x v="3"/>
    <n v="45"/>
    <n v="152.31"/>
    <n v="3711700"/>
    <n v="82482.222222222219"/>
  </r>
  <r>
    <s v="ZAI CARGO E.U."/>
    <x v="0"/>
    <x v="2"/>
    <n v="4"/>
    <n v="3"/>
    <x v="0"/>
    <x v="2"/>
    <x v="0"/>
    <n v="37"/>
    <n v="20.62"/>
    <n v="2090220"/>
    <n v="56492.432432432433"/>
  </r>
  <r>
    <s v="ZAI CARGO E.U."/>
    <x v="0"/>
    <x v="2"/>
    <n v="4"/>
    <n v="2"/>
    <x v="0"/>
    <x v="2"/>
    <x v="4"/>
    <n v="40"/>
    <n v="181.98"/>
    <n v="3685412"/>
    <n v="92135.3"/>
  </r>
  <r>
    <s v="ZAI CARGO E.U."/>
    <x v="0"/>
    <x v="2"/>
    <n v="4"/>
    <n v="2"/>
    <x v="0"/>
    <x v="2"/>
    <x v="3"/>
    <n v="44"/>
    <n v="150.12"/>
    <n v="3735127"/>
    <n v="84889.25"/>
  </r>
  <r>
    <s v="ZAI CARGO E.U."/>
    <x v="0"/>
    <x v="2"/>
    <n v="4"/>
    <n v="2"/>
    <x v="0"/>
    <x v="2"/>
    <x v="2"/>
    <n v="85"/>
    <n v="207.86"/>
    <n v="5933151"/>
    <n v="69801.776470588229"/>
  </r>
  <r>
    <s v="ZAI CARGO E.U."/>
    <x v="0"/>
    <x v="2"/>
    <n v="4"/>
    <n v="2"/>
    <x v="0"/>
    <x v="2"/>
    <x v="1"/>
    <n v="64"/>
    <n v="100.69"/>
    <n v="4207526"/>
    <n v="65742.59375"/>
  </r>
  <r>
    <s v="ZAI CARGO E.U."/>
    <x v="0"/>
    <x v="2"/>
    <n v="4"/>
    <n v="3"/>
    <x v="0"/>
    <x v="2"/>
    <x v="4"/>
    <n v="48"/>
    <n v="141087"/>
    <n v="3220933"/>
    <n v="67102.770833333328"/>
  </r>
  <r>
    <s v="ZAI CARGO E.U."/>
    <x v="0"/>
    <x v="2"/>
    <n v="4"/>
    <n v="1"/>
    <x v="0"/>
    <x v="2"/>
    <x v="0"/>
    <n v="53"/>
    <n v="32.82"/>
    <n v="3124900"/>
    <n v="58960.377358490565"/>
  </r>
  <r>
    <s v="ZAI CARGO E.U."/>
    <x v="0"/>
    <x v="2"/>
    <n v="4"/>
    <n v="1"/>
    <x v="0"/>
    <x v="2"/>
    <x v="1"/>
    <n v="62"/>
    <n v="99.19"/>
    <n v="3574700"/>
    <n v="57656.451612903227"/>
  </r>
  <r>
    <s v="ZAI CARGO E.U."/>
    <x v="0"/>
    <x v="2"/>
    <n v="4"/>
    <n v="1"/>
    <x v="0"/>
    <x v="2"/>
    <x v="2"/>
    <n v="67"/>
    <n v="167.69"/>
    <n v="4160200"/>
    <n v="62092.537313432833"/>
  </r>
  <r>
    <s v="ZAI CARGO E.U."/>
    <x v="0"/>
    <x v="2"/>
    <n v="4"/>
    <n v="1"/>
    <x v="0"/>
    <x v="2"/>
    <x v="3"/>
    <n v="39"/>
    <n v="137.62"/>
    <n v="3206100"/>
    <n v="82207.692307692312"/>
  </r>
  <r>
    <s v="ZAI CARGO E.U."/>
    <x v="0"/>
    <x v="2"/>
    <n v="4"/>
    <n v="1"/>
    <x v="0"/>
    <x v="2"/>
    <x v="4"/>
    <n v="38"/>
    <n v="169.1"/>
    <n v="5086500"/>
    <n v="133855.26315789475"/>
  </r>
  <r>
    <s v="ZAI CARGO E.U."/>
    <x v="0"/>
    <x v="2"/>
    <n v="4"/>
    <n v="2"/>
    <x v="0"/>
    <x v="2"/>
    <x v="0"/>
    <n v="31"/>
    <n v="19.190000000000001"/>
    <n v="1550588"/>
    <n v="50018.967741935485"/>
  </r>
  <r>
    <s v="ZAI CARGO E.U."/>
    <x v="0"/>
    <x v="2"/>
    <n v="4"/>
    <n v="3"/>
    <x v="0"/>
    <x v="2"/>
    <x v="1"/>
    <n v="70"/>
    <n v="104.93"/>
    <n v="3818400"/>
    <n v="54548.5714285714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D2C958-80F7-46D8-B492-46ACE3DA591E}" name="TablaDiná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8">
  <location ref="A4:D9" firstHeaderRow="1" firstDataRow="2" firstDataCol="1" rowPageCount="2" colPageCount="1"/>
  <pivotFields count="14">
    <pivotField subtotalTop="0" showAll="0"/>
    <pivotField axis="axisRow" subtotalTop="0" showAll="0">
      <items count="4">
        <item x="0"/>
        <item x="1"/>
        <item x="2"/>
        <item t="default"/>
      </items>
    </pivotField>
    <pivotField axis="axisPage" subtotalTop="0" showAll="0">
      <items count="2">
        <item x="0"/>
        <item t="default"/>
      </items>
    </pivotField>
    <pivotField subtotalTop="0" showAll="0"/>
    <pivotField subtotalTop="0" showAll="0"/>
    <pivotField axis="axisPage" subtotalTop="0" multipleItemSelectionAllowed="1" showAll="0">
      <items count="3">
        <item x="0"/>
        <item h="1" x="1"/>
        <item t="default"/>
      </items>
    </pivotField>
    <pivotField subtotalTop="0" showAll="0"/>
    <pivotField axis="axisCol" subtotalTop="0" showAll="0">
      <items count="3">
        <item x="0"/>
        <item x="1"/>
        <item t="default"/>
      </items>
    </pivotField>
    <pivotField subtotalTop="0" showAll="0"/>
    <pivotField subtotalTop="0" showAll="0"/>
    <pivotField numFmtId="170" subtotalTop="0" showAll="0"/>
    <pivotField numFmtId="43" subtotalTop="0" showAll="0"/>
    <pivotField numFmtId="43" subtotalTop="0" showAll="0"/>
    <pivotField dataField="1" numFmtId="43" subtotalTop="0" showAll="0"/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7"/>
  </colFields>
  <colItems count="3">
    <i>
      <x/>
    </i>
    <i>
      <x v="1"/>
    </i>
    <i t="grand">
      <x/>
    </i>
  </colItems>
  <pageFields count="2">
    <pageField fld="2" hier="-1"/>
    <pageField fld="5" hier="-1"/>
  </pageFields>
  <dataFields count="1">
    <dataField name="Promedio de TARIFA" fld="13" subtotal="average" baseField="1" baseItem="1" numFmtId="170"/>
  </dataFields>
  <formats count="5">
    <format dxfId="8">
      <pivotArea outline="0" collapsedLevelsAreSubtotals="1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outline="0" collapsedLevelsAreSubtotals="1" fieldPosition="0"/>
    </format>
    <format dxfId="4">
      <pivotArea outline="0" collapsedLevelsAreSubtotals="1" fieldPosition="0"/>
    </format>
  </formats>
  <chartFormats count="1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0" format="5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7" count="1" selected="0">
            <x v="1"/>
          </reference>
        </references>
      </pivotArea>
    </chartFormat>
    <chartFormat chart="0" format="6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7" count="1" selected="0">
            <x v="0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7" count="1" selected="0">
            <x v="0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7" count="1" selected="0">
            <x v="0"/>
          </reference>
        </references>
      </pivotArea>
    </chartFormat>
    <chartFormat chart="6" format="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6" format="10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7" count="1" selected="0">
            <x v="0"/>
          </reference>
        </references>
      </pivotArea>
    </chartFormat>
    <chartFormat chart="6" format="1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6" format="12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7" count="1" selected="0">
            <x v="1"/>
          </reference>
        </references>
      </pivotArea>
    </chartFormat>
    <chartFormat chart="7" format="1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7" format="14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7" count="1" selected="0">
            <x v="0"/>
          </reference>
        </references>
      </pivotArea>
    </chartFormat>
    <chartFormat chart="7" format="1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7" format="16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7B7477-6CA8-4C3C-B4CB-3F4761EA2F07}" name="TablaDinámica16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1">
  <location ref="A1:D6" firstHeaderRow="1" firstDataRow="2" firstDataCol="1"/>
  <pivotFields count="12">
    <pivotField subtotalTop="0" showAll="0"/>
    <pivotField subtotalTop="0" showAll="0"/>
    <pivotField axis="axisRow" subtotalTop="0" showAll="0">
      <items count="4">
        <item x="0"/>
        <item x="1"/>
        <item x="2"/>
        <item t="default"/>
      </items>
    </pivotField>
    <pivotField subtotalTop="0" showAll="0"/>
    <pivotField subtotalTop="0" showAll="0"/>
    <pivotField axis="axisCol" subtotalTop="0" showAll="0">
      <items count="5">
        <item m="1" x="2"/>
        <item m="1" x="3"/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dataField="1" numFmtId="43" subtotalTop="0" showAll="0"/>
    <pivotField numFmtId="43" subtotalTop="0" showAll="0"/>
  </pivotFields>
  <rowFields count="1">
    <field x="2"/>
  </rowFields>
  <rowItems count="4">
    <i>
      <x/>
    </i>
    <i>
      <x v="1"/>
    </i>
    <i>
      <x v="2"/>
    </i>
    <i t="grand">
      <x/>
    </i>
  </rowItems>
  <colFields count="1">
    <field x="5"/>
  </colFields>
  <colItems count="3">
    <i>
      <x v="2"/>
    </i>
    <i>
      <x v="3"/>
    </i>
    <i t="grand">
      <x/>
    </i>
  </colItems>
  <dataFields count="1">
    <dataField name="Suma de INGRESOS" fld="10" baseField="0" baseItem="0" numFmtId="43"/>
  </dataFields>
  <formats count="1">
    <format dxfId="3">
      <pivotArea outline="0" collapsedLevelsAreSubtotals="1" fieldPosition="0"/>
    </format>
  </formats>
  <chartFormats count="1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9" format="5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9" format="6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10" format="7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10" format="8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C0110B-4973-4533-9B82-8C36E0D2C6E3}" name="TablaDinámica14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8">
  <location ref="A4:D9" firstHeaderRow="1" firstDataRow="2" firstDataCol="1" rowPageCount="2" colPageCount="1"/>
  <pivotFields count="12">
    <pivotField subtotalTop="0" showAll="0"/>
    <pivotField subtotalTop="0" showAll="0"/>
    <pivotField axis="axisRow" subtotalTop="0" showAll="0">
      <items count="4">
        <item x="0"/>
        <item x="1"/>
        <item x="2"/>
        <item t="default"/>
      </items>
    </pivotField>
    <pivotField subtotalTop="0" showAll="0"/>
    <pivotField subtotalTop="0" showAll="0"/>
    <pivotField axis="axisCol" subtotalTop="0" showAll="0">
      <items count="5">
        <item m="1" x="2"/>
        <item m="1" x="3"/>
        <item x="0"/>
        <item x="1"/>
        <item t="default"/>
      </items>
    </pivotField>
    <pivotField axis="axisPage" subtotalTop="0" multipleItemSelectionAllowed="1" showAll="0">
      <items count="5">
        <item x="1"/>
        <item h="1" x="2"/>
        <item h="1" x="0"/>
        <item h="1" x="3"/>
        <item t="default"/>
      </items>
    </pivotField>
    <pivotField axis="axisPage" subtotalTop="0" multipleItemSelectionAllowed="1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43" subtotalTop="0" showAll="0"/>
    <pivotField dataField="1" numFmtId="43" subtotalTop="0" showAll="0"/>
  </pivotFields>
  <rowFields count="1">
    <field x="2"/>
  </rowFields>
  <rowItems count="4">
    <i>
      <x/>
    </i>
    <i>
      <x v="1"/>
    </i>
    <i>
      <x v="2"/>
    </i>
    <i t="grand">
      <x/>
    </i>
  </rowItems>
  <colFields count="1">
    <field x="5"/>
  </colFields>
  <colItems count="3">
    <i>
      <x v="2"/>
    </i>
    <i>
      <x v="3"/>
    </i>
    <i t="grand">
      <x/>
    </i>
  </colItems>
  <pageFields count="2">
    <pageField fld="7" hier="-1"/>
    <pageField fld="6" hier="-1"/>
  </pageFields>
  <dataFields count="1">
    <dataField name="Promedio de TARIFA" fld="11" subtotal="average" baseField="2" baseItem="1" numFmtId="43"/>
  </dataFields>
  <formats count="3">
    <format dxfId="2">
      <pivotArea outline="0" collapsedLevelsAreSubtotals="1" fieldPosition="0"/>
    </format>
    <format dxfId="1">
      <pivotArea dataOnly="0" labelOnly="1" fieldPosition="0">
        <references count="1">
          <reference field="5" count="0"/>
        </references>
      </pivotArea>
    </format>
    <format dxfId="0">
      <pivotArea dataOnly="0" labelOnly="1" grandCol="1" outline="0" fieldPosition="0"/>
    </format>
  </formats>
  <chartFormats count="1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1"/>
          </reference>
          <reference field="5" count="1" selected="0">
            <x v="1"/>
          </reference>
        </references>
      </pivotArea>
    </chartFormat>
    <chartFormat chart="0" format="6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2"/>
          </reference>
          <reference field="5" count="1" selected="0">
            <x v="0"/>
          </reference>
        </references>
      </pivotArea>
    </chartFormat>
    <chartFormat chart="0" format="7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2"/>
          </reference>
          <reference field="5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6" format="1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6" format="11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7" format="12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7" format="13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8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printerSettings" Target="../printerSettings/printerSettings40.bin"/><Relationship Id="rId1" Type="http://schemas.openxmlformats.org/officeDocument/2006/relationships/pivotTable" Target="../pivotTables/pivotTable1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ivotTable" Target="../pivotTables/pivotTable3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workbookViewId="0">
      <selection activeCell="A34" sqref="A34"/>
    </sheetView>
  </sheetViews>
  <sheetFormatPr baseColWidth="10" defaultRowHeight="15" x14ac:dyDescent="0.25"/>
  <cols>
    <col min="1" max="1" width="45.7109375" style="4" customWidth="1"/>
    <col min="2" max="15" width="11.42578125" style="4"/>
    <col min="16" max="16" width="5" style="4" bestFit="1" customWidth="1"/>
    <col min="17" max="17" width="5.42578125" style="4" bestFit="1" customWidth="1"/>
    <col min="18" max="16384" width="11.42578125" style="4"/>
  </cols>
  <sheetData>
    <row r="1" spans="1:19" x14ac:dyDescent="0.25">
      <c r="A1" s="39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6"/>
      <c r="P1" s="26"/>
      <c r="Q1" s="26"/>
    </row>
    <row r="2" spans="1:19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6"/>
      <c r="M2" s="26"/>
      <c r="N2" s="26"/>
      <c r="O2" s="26"/>
      <c r="P2" s="26"/>
      <c r="Q2" s="26"/>
    </row>
    <row r="3" spans="1:19" x14ac:dyDescent="0.25">
      <c r="A3" s="29"/>
      <c r="B3" s="30">
        <v>2001</v>
      </c>
      <c r="C3" s="30">
        <v>2002</v>
      </c>
      <c r="D3" s="30">
        <v>2003</v>
      </c>
      <c r="E3" s="30">
        <v>2004</v>
      </c>
      <c r="F3" s="30">
        <v>2005</v>
      </c>
      <c r="G3" s="30">
        <v>2006</v>
      </c>
      <c r="H3" s="30">
        <v>2007</v>
      </c>
      <c r="I3" s="30">
        <v>2008</v>
      </c>
      <c r="J3" s="30">
        <v>2009</v>
      </c>
      <c r="K3" s="30">
        <v>2010</v>
      </c>
      <c r="L3" s="30">
        <v>2011</v>
      </c>
      <c r="M3" s="30">
        <v>2012</v>
      </c>
      <c r="N3" s="30">
        <v>2013</v>
      </c>
      <c r="O3" s="30">
        <v>2014</v>
      </c>
      <c r="P3" s="30" t="s">
        <v>13</v>
      </c>
      <c r="Q3" s="30">
        <v>2016</v>
      </c>
      <c r="R3" s="30" t="s">
        <v>25</v>
      </c>
    </row>
    <row r="4" spans="1:19" x14ac:dyDescent="0.25">
      <c r="A4" s="31" t="s">
        <v>14</v>
      </c>
      <c r="B4" s="32">
        <v>15.4643657542232</v>
      </c>
      <c r="C4" s="32">
        <v>18.382667410567326</v>
      </c>
      <c r="D4" s="32">
        <v>22.221129607389457</v>
      </c>
      <c r="E4" s="32">
        <v>27.311033529103213</v>
      </c>
      <c r="F4" s="32">
        <v>33.917534916654837</v>
      </c>
      <c r="G4" s="32">
        <v>41.71657818418327</v>
      </c>
      <c r="H4" s="32">
        <v>50.592543786410992</v>
      </c>
      <c r="I4" s="32">
        <v>59.726366475383642</v>
      </c>
      <c r="J4" s="32">
        <v>67.952036193258309</v>
      </c>
      <c r="K4" s="32">
        <v>76.562555654756281</v>
      </c>
      <c r="L4" s="32">
        <v>83.838483538247715</v>
      </c>
      <c r="M4" s="32">
        <v>88.081106325183043</v>
      </c>
      <c r="N4" s="32">
        <v>93.140090169416283</v>
      </c>
      <c r="O4" s="32">
        <v>96.685703417061688</v>
      </c>
      <c r="P4" s="32">
        <v>98.181724109066195</v>
      </c>
      <c r="Q4" s="32">
        <v>101.53245633254066</v>
      </c>
      <c r="R4" s="32">
        <v>103.50658819779987</v>
      </c>
    </row>
    <row r="5" spans="1:19" x14ac:dyDescent="0.25">
      <c r="A5" s="33" t="s">
        <v>15</v>
      </c>
      <c r="B5" s="34">
        <v>7.9547556097771404</v>
      </c>
      <c r="C5" s="34">
        <v>10.703843035475154</v>
      </c>
      <c r="D5" s="34">
        <v>12.285903891572472</v>
      </c>
      <c r="E5" s="34">
        <v>14.095771809581992</v>
      </c>
      <c r="F5" s="34">
        <v>15.807536859368335</v>
      </c>
      <c r="G5" s="34">
        <v>17.55589324073112</v>
      </c>
      <c r="H5" s="34">
        <v>20.575734219254858</v>
      </c>
      <c r="I5" s="34">
        <v>23.129237860517609</v>
      </c>
      <c r="J5" s="34">
        <v>25.6386901354754</v>
      </c>
      <c r="K5" s="6">
        <v>29.151079843360051</v>
      </c>
      <c r="L5" s="6">
        <v>31.680828978835162</v>
      </c>
      <c r="M5" s="6">
        <v>34.751657246317727</v>
      </c>
      <c r="N5" s="32">
        <v>37.167923847395407</v>
      </c>
      <c r="O5" s="32">
        <v>39.938806996313915</v>
      </c>
      <c r="P5" s="32">
        <v>43.198567396527956</v>
      </c>
      <c r="Q5" s="32">
        <v>45.910398486701617</v>
      </c>
      <c r="R5" s="32">
        <v>48.028030705822097</v>
      </c>
    </row>
    <row r="6" spans="1:19" x14ac:dyDescent="0.25">
      <c r="A6" s="31" t="s">
        <v>16</v>
      </c>
      <c r="B6" s="32">
        <v>16.64244648083454</v>
      </c>
      <c r="C6" s="32">
        <v>17.208155078757876</v>
      </c>
      <c r="D6" s="32">
        <v>17.815542084492044</v>
      </c>
      <c r="E6" s="32">
        <v>18.650004457821943</v>
      </c>
      <c r="F6" s="32">
        <v>19.12095959187431</v>
      </c>
      <c r="G6" s="32">
        <v>19.164749145982125</v>
      </c>
      <c r="H6" s="32">
        <v>18.8334299938358</v>
      </c>
      <c r="I6" s="32">
        <v>18.516550699147341</v>
      </c>
      <c r="J6" s="32">
        <v>18.357684307292015</v>
      </c>
      <c r="K6" s="32">
        <v>17.787000973998762</v>
      </c>
      <c r="L6" s="32">
        <v>17.173150062460518</v>
      </c>
      <c r="M6" s="32">
        <v>16.655242546231346</v>
      </c>
      <c r="N6" s="32">
        <v>15.90171503496814</v>
      </c>
      <c r="O6" s="32">
        <v>15.132946683299206</v>
      </c>
      <c r="P6" s="32">
        <v>14.290294443694881</v>
      </c>
      <c r="Q6" s="32">
        <v>13.569297680381339</v>
      </c>
      <c r="R6" s="32">
        <v>12.992863438020247</v>
      </c>
    </row>
    <row r="7" spans="1:19" x14ac:dyDescent="0.25">
      <c r="A7" s="35" t="s">
        <v>17</v>
      </c>
      <c r="B7" s="36"/>
      <c r="C7" s="36"/>
      <c r="D7" s="37"/>
      <c r="E7" s="37"/>
      <c r="F7" s="37"/>
      <c r="G7" s="37"/>
      <c r="H7" s="38">
        <v>4.0259550782132711</v>
      </c>
      <c r="I7" s="38">
        <v>6.2660183036773525</v>
      </c>
      <c r="J7" s="37">
        <v>9.0270872305779495</v>
      </c>
      <c r="K7" s="37">
        <v>11.538754335258844</v>
      </c>
      <c r="L7" s="37">
        <v>16.702620367460845</v>
      </c>
      <c r="M7" s="37">
        <v>21.708491659029924</v>
      </c>
      <c r="N7" s="32">
        <v>27.286854095572942</v>
      </c>
      <c r="O7" s="32">
        <v>36.768284751946808</v>
      </c>
      <c r="P7" s="32">
        <v>45.064426536161186</v>
      </c>
      <c r="Q7" s="32">
        <v>52.231620783821576</v>
      </c>
      <c r="R7" s="32">
        <v>56.435157414237523</v>
      </c>
    </row>
    <row r="8" spans="1:19" x14ac:dyDescent="0.25">
      <c r="A8" s="33" t="s">
        <v>26</v>
      </c>
      <c r="B8" s="36">
        <v>0.59618485318494296</v>
      </c>
      <c r="C8" s="36">
        <v>1.0497579801447574</v>
      </c>
      <c r="D8" s="36">
        <v>1.6276843838277082</v>
      </c>
      <c r="E8" s="36">
        <v>2.4473905650272187</v>
      </c>
      <c r="F8" s="36">
        <v>3.377539245657212</v>
      </c>
      <c r="G8" s="36">
        <v>4.316172544169028</v>
      </c>
      <c r="H8" s="36">
        <v>5.1992093024827275</v>
      </c>
      <c r="I8" s="36">
        <v>6.0905982766873468</v>
      </c>
      <c r="J8" s="36">
        <v>6.8558670389099658</v>
      </c>
      <c r="K8" s="36">
        <v>7.617039481259531</v>
      </c>
      <c r="L8" s="36">
        <v>8.408069251571602</v>
      </c>
      <c r="M8" s="36">
        <v>8.9795274052979011</v>
      </c>
      <c r="N8" s="32">
        <v>9.9130680349913849</v>
      </c>
      <c r="O8" s="32">
        <v>10.099923352024467</v>
      </c>
      <c r="P8" s="32">
        <v>11.506579500524705</v>
      </c>
      <c r="Q8" s="32">
        <v>12.389997444581244</v>
      </c>
      <c r="R8" s="32">
        <v>13.09666090105957</v>
      </c>
    </row>
    <row r="9" spans="1:19" x14ac:dyDescent="0.25">
      <c r="A9" s="25" t="s">
        <v>11</v>
      </c>
    </row>
    <row r="10" spans="1:19" x14ac:dyDescent="0.25">
      <c r="A10" s="27" t="s">
        <v>12</v>
      </c>
      <c r="S10" s="40"/>
    </row>
    <row r="13" spans="1:19" x14ac:dyDescent="0.25">
      <c r="A13" s="339" t="s">
        <v>28</v>
      </c>
      <c r="B13" s="339"/>
      <c r="C13" s="339"/>
      <c r="D13" s="339"/>
      <c r="E13" s="339"/>
      <c r="F13" s="339"/>
      <c r="G13" s="339"/>
    </row>
    <row r="33" spans="1:8" ht="29.25" customHeight="1" x14ac:dyDescent="0.25">
      <c r="A33" s="338" t="s">
        <v>27</v>
      </c>
      <c r="B33" s="338"/>
      <c r="C33" s="338"/>
      <c r="D33" s="338"/>
      <c r="E33" s="338"/>
      <c r="F33" s="338"/>
      <c r="G33" s="338"/>
      <c r="H33" s="338"/>
    </row>
    <row r="38" spans="1:8" ht="30" customHeight="1" x14ac:dyDescent="0.25"/>
  </sheetData>
  <mergeCells count="2">
    <mergeCell ref="A33:H33"/>
    <mergeCell ref="A13:G13"/>
  </mergeCells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57D9-96D3-46ED-849C-7AF8644F49B8}">
  <dimension ref="A1:Q63"/>
  <sheetViews>
    <sheetView topLeftCell="A41" zoomScale="90" zoomScaleNormal="90" workbookViewId="0">
      <selection activeCell="O49" sqref="O49"/>
    </sheetView>
  </sheetViews>
  <sheetFormatPr baseColWidth="10" defaultRowHeight="15" x14ac:dyDescent="0.25"/>
  <cols>
    <col min="1" max="1" width="11.42578125" style="4"/>
    <col min="2" max="2" width="19.28515625" style="4" customWidth="1"/>
    <col min="3" max="3" width="15.140625" style="4" bestFit="1" customWidth="1"/>
    <col min="4" max="5" width="14.85546875" style="4" bestFit="1" customWidth="1"/>
    <col min="6" max="6" width="8.42578125" style="4" customWidth="1"/>
    <col min="7" max="7" width="13.85546875" style="4" bestFit="1" customWidth="1"/>
    <col min="8" max="8" width="12.28515625" style="4" bestFit="1" customWidth="1"/>
    <col min="9" max="9" width="13.85546875" style="4" bestFit="1" customWidth="1"/>
    <col min="10" max="10" width="12.28515625" style="4" bestFit="1" customWidth="1"/>
    <col min="11" max="11" width="15" style="4" bestFit="1" customWidth="1"/>
    <col min="12" max="13" width="11.42578125" style="4"/>
    <col min="14" max="16" width="13.28515625" style="4" bestFit="1" customWidth="1"/>
    <col min="17" max="17" width="14.28515625" style="4" customWidth="1"/>
    <col min="18" max="18" width="15.85546875" style="4" customWidth="1"/>
    <col min="19" max="16384" width="11.42578125" style="4"/>
  </cols>
  <sheetData>
    <row r="1" spans="1:17" x14ac:dyDescent="0.25">
      <c r="A1" s="10" t="s">
        <v>547</v>
      </c>
      <c r="J1" s="321" t="s">
        <v>119</v>
      </c>
      <c r="L1" s="321"/>
      <c r="M1" s="321"/>
      <c r="N1" s="321"/>
      <c r="O1" s="321"/>
      <c r="P1" s="321"/>
      <c r="Q1" s="321"/>
    </row>
    <row r="3" spans="1:17" x14ac:dyDescent="0.25">
      <c r="A3" s="19"/>
      <c r="B3" s="19" t="s">
        <v>68</v>
      </c>
      <c r="C3" s="19" t="s">
        <v>69</v>
      </c>
      <c r="D3" s="19" t="s">
        <v>67</v>
      </c>
      <c r="E3" s="19"/>
      <c r="F3" s="19" t="s">
        <v>68</v>
      </c>
      <c r="G3" s="19" t="s">
        <v>69</v>
      </c>
    </row>
    <row r="4" spans="1:17" x14ac:dyDescent="0.25">
      <c r="A4" s="19" t="s">
        <v>86</v>
      </c>
      <c r="B4" s="110">
        <v>9093321.2569628898</v>
      </c>
      <c r="C4" s="110">
        <v>31507988.915283199</v>
      </c>
      <c r="D4" s="110">
        <f>SUM(B4:C4)</f>
        <v>40601310.172246091</v>
      </c>
      <c r="E4" s="19" t="s">
        <v>70</v>
      </c>
      <c r="F4" s="318">
        <f t="shared" ref="F4:G15" si="0">B4/1000000</f>
        <v>9.0933212569628896</v>
      </c>
      <c r="G4" s="318">
        <f t="shared" si="0"/>
        <v>31.5079889152832</v>
      </c>
      <c r="H4" s="40"/>
    </row>
    <row r="5" spans="1:17" x14ac:dyDescent="0.25">
      <c r="A5" s="19" t="s">
        <v>87</v>
      </c>
      <c r="B5" s="110">
        <v>9082241.3637499996</v>
      </c>
      <c r="C5" s="110">
        <v>35357045.315214843</v>
      </c>
      <c r="D5" s="110">
        <f t="shared" ref="D5:D15" si="1">SUM(B5:C5)</f>
        <v>44439286.678964838</v>
      </c>
      <c r="E5" s="19" t="s">
        <v>71</v>
      </c>
      <c r="F5" s="318">
        <f t="shared" si="0"/>
        <v>9.0822413637499988</v>
      </c>
      <c r="G5" s="318">
        <f t="shared" si="0"/>
        <v>35.35704531521484</v>
      </c>
      <c r="H5" s="71"/>
      <c r="I5" s="71"/>
      <c r="J5" s="71"/>
    </row>
    <row r="6" spans="1:17" x14ac:dyDescent="0.25">
      <c r="A6" s="19" t="s">
        <v>88</v>
      </c>
      <c r="B6" s="110">
        <v>9033648.8982031234</v>
      </c>
      <c r="C6" s="110">
        <v>38076166.829667963</v>
      </c>
      <c r="D6" s="110">
        <f t="shared" si="1"/>
        <v>47109815.72787109</v>
      </c>
      <c r="E6" s="19" t="s">
        <v>72</v>
      </c>
      <c r="F6" s="318">
        <f t="shared" si="0"/>
        <v>9.0336488982031238</v>
      </c>
      <c r="G6" s="318">
        <f t="shared" si="0"/>
        <v>38.076166829667962</v>
      </c>
      <c r="H6" s="71"/>
      <c r="I6" s="71"/>
      <c r="J6" s="71"/>
    </row>
    <row r="7" spans="1:17" s="76" customFormat="1" x14ac:dyDescent="0.25">
      <c r="A7" s="48" t="s">
        <v>89</v>
      </c>
      <c r="B7" s="319">
        <v>12482686.807246093</v>
      </c>
      <c r="C7" s="110">
        <v>43689129.161572263</v>
      </c>
      <c r="D7" s="110">
        <f t="shared" si="1"/>
        <v>56171815.968818352</v>
      </c>
      <c r="E7" s="19" t="s">
        <v>73</v>
      </c>
      <c r="F7" s="318">
        <f t="shared" si="0"/>
        <v>12.482686807246093</v>
      </c>
      <c r="G7" s="318">
        <f t="shared" si="0"/>
        <v>43.689129161572261</v>
      </c>
      <c r="H7" s="71"/>
      <c r="I7" s="71"/>
      <c r="J7" s="71"/>
    </row>
    <row r="8" spans="1:17" s="76" customFormat="1" x14ac:dyDescent="0.25">
      <c r="A8" s="48" t="s">
        <v>90</v>
      </c>
      <c r="B8" s="319">
        <v>12691077.100097656</v>
      </c>
      <c r="C8" s="110">
        <v>41122943.605527341</v>
      </c>
      <c r="D8" s="110">
        <f t="shared" si="1"/>
        <v>53814020.705624998</v>
      </c>
      <c r="E8" s="19" t="s">
        <v>74</v>
      </c>
      <c r="F8" s="318">
        <f t="shared" si="0"/>
        <v>12.691077100097656</v>
      </c>
      <c r="G8" s="318">
        <f t="shared" si="0"/>
        <v>41.12294360552734</v>
      </c>
      <c r="H8" s="71"/>
      <c r="I8" s="71"/>
      <c r="J8" s="71"/>
    </row>
    <row r="9" spans="1:17" s="76" customFormat="1" x14ac:dyDescent="0.25">
      <c r="A9" s="48" t="s">
        <v>91</v>
      </c>
      <c r="B9" s="319">
        <v>13948622.511874998</v>
      </c>
      <c r="C9" s="110">
        <v>46715704.151552737</v>
      </c>
      <c r="D9" s="110">
        <f t="shared" si="1"/>
        <v>60664326.663427733</v>
      </c>
      <c r="E9" s="19" t="s">
        <v>75</v>
      </c>
      <c r="F9" s="318">
        <f t="shared" si="0"/>
        <v>13.948622511874998</v>
      </c>
      <c r="G9" s="318">
        <f t="shared" si="0"/>
        <v>46.715704151552735</v>
      </c>
      <c r="H9" s="71"/>
      <c r="I9" s="71"/>
      <c r="J9" s="71"/>
    </row>
    <row r="10" spans="1:17" s="76" customFormat="1" x14ac:dyDescent="0.25">
      <c r="A10" s="48" t="s">
        <v>92</v>
      </c>
      <c r="B10" s="319">
        <v>14339794.444072267</v>
      </c>
      <c r="C10" s="110">
        <v>48653529.677246094</v>
      </c>
      <c r="D10" s="110">
        <f t="shared" si="1"/>
        <v>62993324.121318363</v>
      </c>
      <c r="E10" s="19" t="s">
        <v>76</v>
      </c>
      <c r="F10" s="318">
        <f t="shared" si="0"/>
        <v>14.339794444072266</v>
      </c>
      <c r="G10" s="318">
        <f t="shared" si="0"/>
        <v>48.653529677246091</v>
      </c>
      <c r="H10" s="71"/>
      <c r="I10" s="71"/>
      <c r="J10" s="71"/>
    </row>
    <row r="11" spans="1:17" s="76" customFormat="1" x14ac:dyDescent="0.25">
      <c r="A11" s="48" t="s">
        <v>93</v>
      </c>
      <c r="B11" s="319">
        <v>15712526.378476564</v>
      </c>
      <c r="C11" s="110">
        <v>54468210.652871102</v>
      </c>
      <c r="D11" s="110">
        <f t="shared" si="1"/>
        <v>70180737.031347662</v>
      </c>
      <c r="E11" s="19" t="s">
        <v>77</v>
      </c>
      <c r="F11" s="318">
        <f t="shared" si="0"/>
        <v>15.712526378476564</v>
      </c>
      <c r="G11" s="318">
        <f t="shared" si="0"/>
        <v>54.4682106528711</v>
      </c>
      <c r="H11" s="71"/>
      <c r="I11" s="71"/>
      <c r="J11" s="71"/>
    </row>
    <row r="12" spans="1:17" x14ac:dyDescent="0.25">
      <c r="A12" s="19" t="s">
        <v>94</v>
      </c>
      <c r="B12" s="110">
        <v>17012170.106748052</v>
      </c>
      <c r="C12" s="110">
        <v>57343967.654335946</v>
      </c>
      <c r="D12" s="110">
        <f t="shared" si="1"/>
        <v>74356137.76108399</v>
      </c>
      <c r="E12" s="19" t="s">
        <v>78</v>
      </c>
      <c r="F12" s="318">
        <f t="shared" si="0"/>
        <v>17.012170106748052</v>
      </c>
      <c r="G12" s="318">
        <f t="shared" si="0"/>
        <v>57.343967654335948</v>
      </c>
      <c r="H12" s="71"/>
      <c r="I12" s="71"/>
      <c r="J12" s="71"/>
    </row>
    <row r="13" spans="1:17" x14ac:dyDescent="0.25">
      <c r="A13" s="19" t="s">
        <v>95</v>
      </c>
      <c r="B13" s="110">
        <v>18948324.405319627</v>
      </c>
      <c r="C13" s="110">
        <v>60397163.313007817</v>
      </c>
      <c r="D13" s="110">
        <f t="shared" si="1"/>
        <v>79345487.718327448</v>
      </c>
      <c r="E13" s="19" t="s">
        <v>79</v>
      </c>
      <c r="F13" s="318">
        <f t="shared" si="0"/>
        <v>18.948324405319628</v>
      </c>
      <c r="G13" s="318">
        <f t="shared" si="0"/>
        <v>60.397163313007816</v>
      </c>
      <c r="H13" s="71"/>
      <c r="I13" s="71"/>
      <c r="J13" s="71"/>
    </row>
    <row r="14" spans="1:17" x14ac:dyDescent="0.25">
      <c r="A14" s="19" t="s">
        <v>96</v>
      </c>
      <c r="B14" s="110">
        <v>21662875.292519532</v>
      </c>
      <c r="C14" s="110">
        <v>67520887.4296875</v>
      </c>
      <c r="D14" s="110">
        <f t="shared" si="1"/>
        <v>89183762.72220704</v>
      </c>
      <c r="E14" s="19" t="s">
        <v>80</v>
      </c>
      <c r="F14" s="318">
        <v>21.5</v>
      </c>
      <c r="G14" s="318">
        <f t="shared" si="0"/>
        <v>67.520887429687505</v>
      </c>
      <c r="H14" s="71"/>
      <c r="I14" s="71"/>
      <c r="J14" s="71"/>
    </row>
    <row r="15" spans="1:17" x14ac:dyDescent="0.25">
      <c r="A15" s="48" t="s">
        <v>97</v>
      </c>
      <c r="B15" s="319">
        <v>24364304.501826175</v>
      </c>
      <c r="C15" s="319">
        <v>72260635.898994148</v>
      </c>
      <c r="D15" s="319">
        <f t="shared" si="1"/>
        <v>96624940.400820315</v>
      </c>
      <c r="E15" s="48" t="s">
        <v>81</v>
      </c>
      <c r="F15" s="320">
        <v>24.2</v>
      </c>
      <c r="G15" s="320">
        <f t="shared" si="0"/>
        <v>72.260635898994153</v>
      </c>
      <c r="H15" s="71"/>
      <c r="I15" s="71"/>
      <c r="J15" s="71"/>
    </row>
    <row r="17" spans="1:17" x14ac:dyDescent="0.25">
      <c r="A17" s="10"/>
      <c r="H17" s="40"/>
    </row>
    <row r="18" spans="1:17" ht="31.5" customHeight="1" x14ac:dyDescent="0.25">
      <c r="A18" s="10"/>
      <c r="H18" s="40"/>
      <c r="I18" s="348" t="s">
        <v>99</v>
      </c>
      <c r="J18" s="348"/>
      <c r="K18" s="348"/>
      <c r="L18" s="348"/>
      <c r="M18" s="348"/>
      <c r="N18" s="348"/>
      <c r="O18" s="348"/>
      <c r="P18" s="348"/>
      <c r="Q18" s="348"/>
    </row>
    <row r="19" spans="1:17" x14ac:dyDescent="0.25">
      <c r="A19" s="10"/>
      <c r="H19" s="40"/>
    </row>
    <row r="21" spans="1:17" x14ac:dyDescent="0.25">
      <c r="A21" s="10" t="s">
        <v>548</v>
      </c>
    </row>
    <row r="23" spans="1:17" x14ac:dyDescent="0.25">
      <c r="A23" s="19"/>
      <c r="B23" s="19" t="s">
        <v>113</v>
      </c>
      <c r="C23" s="19" t="s">
        <v>114</v>
      </c>
      <c r="D23" s="19" t="s">
        <v>115</v>
      </c>
      <c r="E23" s="19" t="s">
        <v>67</v>
      </c>
      <c r="G23" s="19"/>
      <c r="H23" s="19" t="s">
        <v>67</v>
      </c>
      <c r="I23" s="19" t="s">
        <v>116</v>
      </c>
      <c r="J23" s="19" t="s">
        <v>69</v>
      </c>
    </row>
    <row r="24" spans="1:17" x14ac:dyDescent="0.25">
      <c r="A24" s="19" t="s">
        <v>86</v>
      </c>
      <c r="B24" s="110">
        <v>40601310.172246099</v>
      </c>
      <c r="C24" s="110">
        <v>16508862</v>
      </c>
      <c r="D24" s="110">
        <f>B24/C24</f>
        <v>2.45936456263588</v>
      </c>
      <c r="E24" s="318">
        <f>D24/3</f>
        <v>0.81978818754529337</v>
      </c>
      <c r="G24" s="19" t="s">
        <v>70</v>
      </c>
      <c r="H24" s="318">
        <f>E24</f>
        <v>0.81978818754529337</v>
      </c>
      <c r="I24" s="318">
        <f>E38</f>
        <v>0.29491763134091092</v>
      </c>
      <c r="J24" s="318">
        <f>E52</f>
        <v>1.6855358110035441</v>
      </c>
    </row>
    <row r="25" spans="1:17" x14ac:dyDescent="0.25">
      <c r="A25" s="19" t="s">
        <v>87</v>
      </c>
      <c r="B25" s="110">
        <v>44439286.678964853</v>
      </c>
      <c r="C25" s="110">
        <v>17601081</v>
      </c>
      <c r="D25" s="110">
        <f t="shared" ref="D25:D34" si="2">B25/C25</f>
        <v>2.524804395762104</v>
      </c>
      <c r="E25" s="318">
        <f t="shared" ref="E25:E34" si="3">D25/3</f>
        <v>0.84160146525403468</v>
      </c>
      <c r="G25" s="19" t="s">
        <v>71</v>
      </c>
      <c r="H25" s="318">
        <f t="shared" ref="H25:H34" si="4">E25</f>
        <v>0.84160146525403468</v>
      </c>
      <c r="I25" s="318">
        <f t="shared" ref="I25:I34" si="5">E39</f>
        <v>0.2719416484109502</v>
      </c>
      <c r="J25" s="318">
        <f t="shared" ref="J25:J34" si="6">E53</f>
        <v>1.8220129677364334</v>
      </c>
    </row>
    <row r="26" spans="1:17" x14ac:dyDescent="0.25">
      <c r="A26" s="19" t="s">
        <v>88</v>
      </c>
      <c r="B26" s="110">
        <v>47109815.72787109</v>
      </c>
      <c r="C26" s="110">
        <v>19536812</v>
      </c>
      <c r="D26" s="110">
        <f t="shared" si="2"/>
        <v>2.4113358785389902</v>
      </c>
      <c r="E26" s="318">
        <f t="shared" si="3"/>
        <v>0.80377862617966345</v>
      </c>
      <c r="G26" s="19" t="s">
        <v>72</v>
      </c>
      <c r="H26" s="318">
        <f t="shared" si="4"/>
        <v>0.80377862617966345</v>
      </c>
      <c r="I26" s="318">
        <f t="shared" si="5"/>
        <v>0.23655377915642239</v>
      </c>
      <c r="J26" s="318">
        <f t="shared" si="6"/>
        <v>1.8644796601011064</v>
      </c>
    </row>
    <row r="27" spans="1:17" x14ac:dyDescent="0.25">
      <c r="A27" s="19" t="s">
        <v>89</v>
      </c>
      <c r="B27" s="110">
        <v>56171815.968818359</v>
      </c>
      <c r="C27" s="110">
        <v>21270706</v>
      </c>
      <c r="D27" s="110">
        <f t="shared" si="2"/>
        <v>2.6408063732730995</v>
      </c>
      <c r="E27" s="318">
        <f t="shared" si="3"/>
        <v>0.88026879109103318</v>
      </c>
      <c r="G27" s="19" t="s">
        <v>73</v>
      </c>
      <c r="H27" s="318">
        <f t="shared" si="4"/>
        <v>0.88026879109103318</v>
      </c>
      <c r="I27" s="318">
        <f t="shared" si="5"/>
        <v>0.29725863667777558</v>
      </c>
      <c r="J27" s="318">
        <f t="shared" si="6"/>
        <v>2.0023031373022651</v>
      </c>
    </row>
    <row r="28" spans="1:17" x14ac:dyDescent="0.25">
      <c r="A28" s="19" t="s">
        <v>90</v>
      </c>
      <c r="B28" s="110">
        <v>53814020.705625005</v>
      </c>
      <c r="C28" s="110">
        <v>21074469</v>
      </c>
      <c r="D28" s="110">
        <f t="shared" si="2"/>
        <v>2.5535172774993762</v>
      </c>
      <c r="E28" s="318">
        <f t="shared" si="3"/>
        <v>0.85117242583312536</v>
      </c>
      <c r="G28" s="19" t="s">
        <v>74</v>
      </c>
      <c r="H28" s="318">
        <f t="shared" si="4"/>
        <v>0.85117242583312536</v>
      </c>
      <c r="I28" s="318">
        <f t="shared" si="5"/>
        <v>0.32458441822919204</v>
      </c>
      <c r="J28" s="318">
        <f t="shared" si="6"/>
        <v>1.7046527306991264</v>
      </c>
    </row>
    <row r="29" spans="1:17" x14ac:dyDescent="0.25">
      <c r="A29" s="19" t="s">
        <v>91</v>
      </c>
      <c r="B29" s="110">
        <v>60664326.66342774</v>
      </c>
      <c r="C29" s="110">
        <v>21313548</v>
      </c>
      <c r="D29" s="110">
        <f t="shared" si="2"/>
        <v>2.8462800592105895</v>
      </c>
      <c r="E29" s="318">
        <f t="shared" si="3"/>
        <v>0.94876001973686319</v>
      </c>
      <c r="G29" s="19" t="s">
        <v>75</v>
      </c>
      <c r="H29" s="318">
        <f t="shared" si="4"/>
        <v>0.94876001973686319</v>
      </c>
      <c r="I29" s="318">
        <f t="shared" si="5"/>
        <v>0.36669662339942138</v>
      </c>
      <c r="J29" s="318">
        <f t="shared" si="6"/>
        <v>1.8035521102516709</v>
      </c>
    </row>
    <row r="30" spans="1:17" x14ac:dyDescent="0.25">
      <c r="A30" s="19" t="s">
        <v>92</v>
      </c>
      <c r="B30" s="110">
        <v>62993324.121318355</v>
      </c>
      <c r="C30" s="110">
        <v>21875422</v>
      </c>
      <c r="D30" s="110">
        <f t="shared" si="2"/>
        <v>2.8796392646193687</v>
      </c>
      <c r="E30" s="318">
        <f t="shared" si="3"/>
        <v>0.95987975487312294</v>
      </c>
      <c r="G30" s="19" t="s">
        <v>76</v>
      </c>
      <c r="H30" s="318">
        <f t="shared" si="4"/>
        <v>0.95987975487312294</v>
      </c>
      <c r="I30" s="318">
        <f t="shared" si="5"/>
        <v>0.3783128856527706</v>
      </c>
      <c r="J30" s="318">
        <f t="shared" si="6"/>
        <v>1.7550716602479026</v>
      </c>
    </row>
    <row r="31" spans="1:17" x14ac:dyDescent="0.25">
      <c r="A31" s="19" t="s">
        <v>93</v>
      </c>
      <c r="B31" s="110">
        <v>70180737.031347662</v>
      </c>
      <c r="C31" s="110">
        <v>23748167</v>
      </c>
      <c r="D31" s="110">
        <f t="shared" si="2"/>
        <v>2.9552064810453649</v>
      </c>
      <c r="E31" s="318">
        <f t="shared" si="3"/>
        <v>0.98506882701512166</v>
      </c>
      <c r="G31" s="19" t="s">
        <v>77</v>
      </c>
      <c r="H31" s="318">
        <f t="shared" si="4"/>
        <v>0.98506882701512166</v>
      </c>
      <c r="I31" s="318">
        <f t="shared" si="5"/>
        <v>0.37866212968084501</v>
      </c>
      <c r="J31" s="318">
        <f t="shared" si="6"/>
        <v>1.8308853941998893</v>
      </c>
    </row>
    <row r="32" spans="1:17" x14ac:dyDescent="0.25">
      <c r="A32" s="19" t="s">
        <v>94</v>
      </c>
      <c r="B32" s="110">
        <v>74356137.761083975</v>
      </c>
      <c r="C32" s="110">
        <v>23216663</v>
      </c>
      <c r="D32" s="110">
        <f t="shared" si="2"/>
        <v>3.2027056498638058</v>
      </c>
      <c r="E32" s="318">
        <f t="shared" si="3"/>
        <v>1.0675685499546019</v>
      </c>
      <c r="G32" s="19" t="s">
        <v>78</v>
      </c>
      <c r="H32" s="318">
        <f t="shared" si="4"/>
        <v>1.0675685499546019</v>
      </c>
      <c r="I32" s="318">
        <f t="shared" si="5"/>
        <v>0.43222447995553742</v>
      </c>
      <c r="J32" s="318">
        <f t="shared" si="6"/>
        <v>1.8931388683489263</v>
      </c>
    </row>
    <row r="33" spans="1:13" x14ac:dyDescent="0.25">
      <c r="A33" s="19" t="s">
        <v>95</v>
      </c>
      <c r="B33" s="110">
        <v>79345487.718327448</v>
      </c>
      <c r="C33" s="110">
        <v>23749663</v>
      </c>
      <c r="D33" s="110">
        <f t="shared" si="2"/>
        <v>3.3409100465268686</v>
      </c>
      <c r="E33" s="318">
        <f t="shared" si="3"/>
        <v>1.1136366821756229</v>
      </c>
      <c r="G33" s="19" t="s">
        <v>79</v>
      </c>
      <c r="H33" s="318">
        <f t="shared" si="4"/>
        <v>1.1136366821756229</v>
      </c>
      <c r="I33" s="318">
        <f t="shared" si="5"/>
        <v>0.46701929631442179</v>
      </c>
      <c r="J33" s="318">
        <f t="shared" si="6"/>
        <v>1.9688673970075987</v>
      </c>
    </row>
    <row r="34" spans="1:13" x14ac:dyDescent="0.25">
      <c r="A34" s="19" t="s">
        <v>96</v>
      </c>
      <c r="B34" s="110">
        <v>89001037.874023438</v>
      </c>
      <c r="C34" s="110">
        <v>24073323</v>
      </c>
      <c r="D34" s="110">
        <f t="shared" si="2"/>
        <v>3.6970815318692578</v>
      </c>
      <c r="E34" s="318">
        <f t="shared" si="3"/>
        <v>1.2323605106230859</v>
      </c>
      <c r="G34" s="19" t="s">
        <v>80</v>
      </c>
      <c r="H34" s="318">
        <f t="shared" si="4"/>
        <v>1.2323605106230859</v>
      </c>
      <c r="I34" s="318">
        <f t="shared" si="5"/>
        <v>0.52353608331009216</v>
      </c>
      <c r="J34" s="318">
        <f t="shared" si="6"/>
        <v>2.1647560806800752</v>
      </c>
    </row>
    <row r="35" spans="1:13" x14ac:dyDescent="0.25">
      <c r="A35" s="48" t="s">
        <v>97</v>
      </c>
      <c r="B35" s="319">
        <f>D15</f>
        <v>96624940.400820315</v>
      </c>
      <c r="C35" s="319">
        <f>C49+C63</f>
        <v>25816219</v>
      </c>
      <c r="D35" s="319"/>
      <c r="E35" s="320"/>
      <c r="F35" s="76"/>
      <c r="G35" s="48" t="s">
        <v>81</v>
      </c>
      <c r="H35" s="320">
        <v>1.2</v>
      </c>
      <c r="I35" s="318">
        <v>0.5</v>
      </c>
      <c r="J35" s="320">
        <v>2.2999999999999998</v>
      </c>
    </row>
    <row r="37" spans="1:13" x14ac:dyDescent="0.25">
      <c r="A37" s="19"/>
      <c r="B37" s="19" t="s">
        <v>113</v>
      </c>
      <c r="C37" s="19" t="s">
        <v>114</v>
      </c>
      <c r="D37" s="19" t="s">
        <v>115</v>
      </c>
      <c r="E37" s="19" t="s">
        <v>117</v>
      </c>
      <c r="G37" s="339" t="s">
        <v>120</v>
      </c>
      <c r="H37" s="339"/>
      <c r="I37" s="339"/>
      <c r="J37" s="339"/>
      <c r="K37" s="339"/>
      <c r="L37" s="339"/>
      <c r="M37" s="339"/>
    </row>
    <row r="38" spans="1:13" x14ac:dyDescent="0.25">
      <c r="A38" s="19" t="s">
        <v>86</v>
      </c>
      <c r="B38" s="110">
        <v>9093321.2569628898</v>
      </c>
      <c r="C38" s="110">
        <v>10277809</v>
      </c>
      <c r="D38" s="110">
        <f>B38/C38</f>
        <v>0.88475289402273283</v>
      </c>
      <c r="E38" s="318">
        <f>D38/3</f>
        <v>0.29491763134091092</v>
      </c>
    </row>
    <row r="39" spans="1:13" x14ac:dyDescent="0.25">
      <c r="A39" s="19" t="s">
        <v>87</v>
      </c>
      <c r="B39" s="110">
        <v>9082241.3637499996</v>
      </c>
      <c r="C39" s="110">
        <v>11132586</v>
      </c>
      <c r="D39" s="110">
        <f t="shared" ref="D39:D49" si="7">B39/C39</f>
        <v>0.81582494523285065</v>
      </c>
      <c r="E39" s="318">
        <f t="shared" ref="E39:E49" si="8">D39/3</f>
        <v>0.2719416484109502</v>
      </c>
    </row>
    <row r="40" spans="1:13" x14ac:dyDescent="0.25">
      <c r="A40" s="19" t="s">
        <v>88</v>
      </c>
      <c r="B40" s="110">
        <v>9033648.8982031234</v>
      </c>
      <c r="C40" s="110">
        <v>12729521</v>
      </c>
      <c r="D40" s="110">
        <f t="shared" si="7"/>
        <v>0.70966133746926718</v>
      </c>
      <c r="E40" s="318">
        <f t="shared" si="8"/>
        <v>0.23655377915642239</v>
      </c>
    </row>
    <row r="41" spans="1:13" x14ac:dyDescent="0.25">
      <c r="A41" s="19" t="s">
        <v>89</v>
      </c>
      <c r="B41" s="110">
        <v>12482686.807246093</v>
      </c>
      <c r="C41" s="110">
        <v>13997560</v>
      </c>
      <c r="D41" s="110">
        <f t="shared" si="7"/>
        <v>0.89177591003332668</v>
      </c>
      <c r="E41" s="318">
        <f t="shared" si="8"/>
        <v>0.29725863667777558</v>
      </c>
    </row>
    <row r="42" spans="1:13" x14ac:dyDescent="0.25">
      <c r="A42" s="19" t="s">
        <v>90</v>
      </c>
      <c r="B42" s="110">
        <v>12691077.100097656</v>
      </c>
      <c r="C42" s="110">
        <v>13033155</v>
      </c>
      <c r="D42" s="110">
        <f t="shared" si="7"/>
        <v>0.97375325468757612</v>
      </c>
      <c r="E42" s="318">
        <f t="shared" si="8"/>
        <v>0.32458441822919204</v>
      </c>
    </row>
    <row r="43" spans="1:13" x14ac:dyDescent="0.25">
      <c r="A43" s="19" t="s">
        <v>91</v>
      </c>
      <c r="B43" s="110">
        <v>13948622.511874998</v>
      </c>
      <c r="C43" s="110">
        <v>12679530</v>
      </c>
      <c r="D43" s="110">
        <f t="shared" si="7"/>
        <v>1.1000898701982642</v>
      </c>
      <c r="E43" s="318">
        <f t="shared" si="8"/>
        <v>0.36669662339942138</v>
      </c>
    </row>
    <row r="44" spans="1:13" x14ac:dyDescent="0.25">
      <c r="A44" s="19" t="s">
        <v>92</v>
      </c>
      <c r="B44" s="110">
        <v>14339794.444072267</v>
      </c>
      <c r="C44" s="110">
        <v>12634863</v>
      </c>
      <c r="D44" s="110">
        <f t="shared" si="7"/>
        <v>1.1349386569583118</v>
      </c>
      <c r="E44" s="318">
        <f t="shared" si="8"/>
        <v>0.3783128856527706</v>
      </c>
    </row>
    <row r="45" spans="1:13" x14ac:dyDescent="0.25">
      <c r="A45" s="19" t="s">
        <v>93</v>
      </c>
      <c r="B45" s="110">
        <v>15712526.378476564</v>
      </c>
      <c r="C45" s="110">
        <v>13831615</v>
      </c>
      <c r="D45" s="110">
        <f t="shared" si="7"/>
        <v>1.135986389042535</v>
      </c>
      <c r="E45" s="318">
        <f t="shared" si="8"/>
        <v>0.37866212968084501</v>
      </c>
    </row>
    <row r="46" spans="1:13" x14ac:dyDescent="0.25">
      <c r="A46" s="19" t="s">
        <v>94</v>
      </c>
      <c r="B46" s="110">
        <v>17012170.106748052</v>
      </c>
      <c r="C46" s="110">
        <v>13119857</v>
      </c>
      <c r="D46" s="110">
        <f t="shared" si="7"/>
        <v>1.2966734398666122</v>
      </c>
      <c r="E46" s="318">
        <f t="shared" si="8"/>
        <v>0.43222447995553742</v>
      </c>
    </row>
    <row r="47" spans="1:13" x14ac:dyDescent="0.25">
      <c r="A47" s="19" t="s">
        <v>95</v>
      </c>
      <c r="B47" s="110">
        <v>18948324.405319627</v>
      </c>
      <c r="C47" s="110">
        <v>13524298</v>
      </c>
      <c r="D47" s="110">
        <f t="shared" si="7"/>
        <v>1.4010578889432654</v>
      </c>
      <c r="E47" s="318">
        <f t="shared" si="8"/>
        <v>0.46701929631442179</v>
      </c>
      <c r="H47" s="72"/>
    </row>
    <row r="48" spans="1:13" x14ac:dyDescent="0.25">
      <c r="A48" s="19" t="s">
        <v>96</v>
      </c>
      <c r="B48" s="110">
        <v>21480150.444335938</v>
      </c>
      <c r="C48" s="110">
        <v>13676326</v>
      </c>
      <c r="D48" s="110">
        <f t="shared" si="7"/>
        <v>1.5706082499302765</v>
      </c>
      <c r="E48" s="318">
        <f t="shared" si="8"/>
        <v>0.52353608331009216</v>
      </c>
      <c r="H48" s="72"/>
    </row>
    <row r="49" spans="1:14" x14ac:dyDescent="0.25">
      <c r="A49" s="48" t="s">
        <v>97</v>
      </c>
      <c r="B49" s="319">
        <v>24216685.159179688</v>
      </c>
      <c r="C49" s="319">
        <v>15177943</v>
      </c>
      <c r="D49" s="110">
        <f t="shared" si="7"/>
        <v>1.595518256932424</v>
      </c>
      <c r="E49" s="318">
        <f t="shared" si="8"/>
        <v>0.53183941897747466</v>
      </c>
    </row>
    <row r="51" spans="1:14" x14ac:dyDescent="0.25">
      <c r="A51" s="19"/>
      <c r="B51" s="19" t="s">
        <v>113</v>
      </c>
      <c r="C51" s="19" t="s">
        <v>114</v>
      </c>
      <c r="D51" s="19" t="s">
        <v>115</v>
      </c>
      <c r="E51" s="19" t="s">
        <v>118</v>
      </c>
    </row>
    <row r="52" spans="1:14" x14ac:dyDescent="0.25">
      <c r="A52" s="19" t="s">
        <v>86</v>
      </c>
      <c r="B52" s="110">
        <v>31507988.915283199</v>
      </c>
      <c r="C52" s="110">
        <v>6231053</v>
      </c>
      <c r="D52" s="110">
        <f>B52/C52</f>
        <v>5.0566074330106323</v>
      </c>
      <c r="E52" s="318">
        <f>D52/3</f>
        <v>1.6855358110035441</v>
      </c>
    </row>
    <row r="53" spans="1:14" x14ac:dyDescent="0.25">
      <c r="A53" s="19" t="s">
        <v>87</v>
      </c>
      <c r="B53" s="110">
        <v>35357045.315214843</v>
      </c>
      <c r="C53" s="110">
        <v>6468495</v>
      </c>
      <c r="D53" s="110">
        <f t="shared" ref="D53:D63" si="9">B53/C53</f>
        <v>5.4660389032093004</v>
      </c>
      <c r="E53" s="318">
        <f t="shared" ref="E53:E63" si="10">D53/3</f>
        <v>1.8220129677364334</v>
      </c>
    </row>
    <row r="54" spans="1:14" x14ac:dyDescent="0.25">
      <c r="A54" s="19" t="s">
        <v>88</v>
      </c>
      <c r="B54" s="110">
        <v>38076166.829667963</v>
      </c>
      <c r="C54" s="110">
        <v>6807291</v>
      </c>
      <c r="D54" s="110">
        <f t="shared" si="9"/>
        <v>5.5934389803033193</v>
      </c>
      <c r="E54" s="318">
        <f t="shared" si="10"/>
        <v>1.8644796601011064</v>
      </c>
    </row>
    <row r="55" spans="1:14" ht="15" customHeight="1" x14ac:dyDescent="0.25">
      <c r="A55" s="19" t="s">
        <v>89</v>
      </c>
      <c r="B55" s="110">
        <v>43689129.161572263</v>
      </c>
      <c r="C55" s="110">
        <v>7273146</v>
      </c>
      <c r="D55" s="110">
        <f t="shared" si="9"/>
        <v>6.0069094119067952</v>
      </c>
      <c r="E55" s="318">
        <f t="shared" si="10"/>
        <v>2.0023031373022651</v>
      </c>
      <c r="H55" s="338" t="s">
        <v>99</v>
      </c>
      <c r="I55" s="338"/>
      <c r="J55" s="338"/>
      <c r="K55" s="338"/>
      <c r="L55" s="338"/>
      <c r="M55" s="338"/>
      <c r="N55" s="338"/>
    </row>
    <row r="56" spans="1:14" x14ac:dyDescent="0.25">
      <c r="A56" s="19" t="s">
        <v>90</v>
      </c>
      <c r="B56" s="110">
        <v>41122943.605527341</v>
      </c>
      <c r="C56" s="110">
        <v>8041314</v>
      </c>
      <c r="D56" s="110">
        <f t="shared" si="9"/>
        <v>5.1139581920973791</v>
      </c>
      <c r="E56" s="318">
        <f t="shared" si="10"/>
        <v>1.7046527306991264</v>
      </c>
      <c r="H56" s="338"/>
      <c r="I56" s="338"/>
      <c r="J56" s="338"/>
      <c r="K56" s="338"/>
      <c r="L56" s="338"/>
      <c r="M56" s="338"/>
      <c r="N56" s="338"/>
    </row>
    <row r="57" spans="1:14" x14ac:dyDescent="0.25">
      <c r="A57" s="19" t="s">
        <v>91</v>
      </c>
      <c r="B57" s="110">
        <v>46715704.151552737</v>
      </c>
      <c r="C57" s="110">
        <v>8634018</v>
      </c>
      <c r="D57" s="110">
        <f t="shared" si="9"/>
        <v>5.4106563307550131</v>
      </c>
      <c r="E57" s="318">
        <f t="shared" si="10"/>
        <v>1.8035521102516709</v>
      </c>
    </row>
    <row r="58" spans="1:14" x14ac:dyDescent="0.25">
      <c r="A58" s="19" t="s">
        <v>92</v>
      </c>
      <c r="B58" s="110">
        <v>48653529.677246094</v>
      </c>
      <c r="C58" s="110">
        <v>9240559</v>
      </c>
      <c r="D58" s="110">
        <f t="shared" si="9"/>
        <v>5.2652149807437079</v>
      </c>
      <c r="E58" s="318">
        <f t="shared" si="10"/>
        <v>1.7550716602479026</v>
      </c>
    </row>
    <row r="59" spans="1:14" x14ac:dyDescent="0.25">
      <c r="A59" s="19" t="s">
        <v>93</v>
      </c>
      <c r="B59" s="110">
        <v>54468210.652871102</v>
      </c>
      <c r="C59" s="110">
        <v>9916552</v>
      </c>
      <c r="D59" s="110">
        <f t="shared" si="9"/>
        <v>5.492656182599668</v>
      </c>
      <c r="E59" s="318">
        <f t="shared" si="10"/>
        <v>1.8308853941998893</v>
      </c>
    </row>
    <row r="60" spans="1:14" x14ac:dyDescent="0.25">
      <c r="A60" s="19" t="s">
        <v>94</v>
      </c>
      <c r="B60" s="110">
        <v>57343967.654335946</v>
      </c>
      <c r="C60" s="110">
        <v>10096806</v>
      </c>
      <c r="D60" s="110">
        <f t="shared" si="9"/>
        <v>5.6794166050467787</v>
      </c>
      <c r="E60" s="318">
        <f t="shared" si="10"/>
        <v>1.8931388683489263</v>
      </c>
    </row>
    <row r="61" spans="1:14" x14ac:dyDescent="0.25">
      <c r="A61" s="19" t="s">
        <v>95</v>
      </c>
      <c r="B61" s="110">
        <v>60397163.313007817</v>
      </c>
      <c r="C61" s="110">
        <v>10225365</v>
      </c>
      <c r="D61" s="110">
        <f t="shared" si="9"/>
        <v>5.9066021910227962</v>
      </c>
      <c r="E61" s="318">
        <f t="shared" si="10"/>
        <v>1.9688673970075987</v>
      </c>
    </row>
    <row r="62" spans="1:14" x14ac:dyDescent="0.25">
      <c r="A62" s="19" t="s">
        <v>96</v>
      </c>
      <c r="B62" s="110">
        <v>67520887.4296875</v>
      </c>
      <c r="C62" s="110">
        <v>10396997</v>
      </c>
      <c r="D62" s="110">
        <f t="shared" si="9"/>
        <v>6.494268242040226</v>
      </c>
      <c r="E62" s="318">
        <f t="shared" si="10"/>
        <v>2.1647560806800752</v>
      </c>
    </row>
    <row r="63" spans="1:14" x14ac:dyDescent="0.25">
      <c r="A63" s="19" t="s">
        <v>97</v>
      </c>
      <c r="B63" s="110">
        <v>72260635.898994148</v>
      </c>
      <c r="C63" s="110">
        <v>10638276</v>
      </c>
      <c r="D63" s="110">
        <f t="shared" si="9"/>
        <v>6.7925137399136988</v>
      </c>
      <c r="E63" s="318">
        <f t="shared" si="10"/>
        <v>2.2641712466378996</v>
      </c>
    </row>
  </sheetData>
  <mergeCells count="3">
    <mergeCell ref="G37:M37"/>
    <mergeCell ref="I18:Q18"/>
    <mergeCell ref="H55:N5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8FEC-EE20-46BC-BAD2-EE230EE6AF5C}">
  <dimension ref="A1:AJ142"/>
  <sheetViews>
    <sheetView zoomScaleNormal="100" workbookViewId="0">
      <selection activeCell="E57" sqref="E57"/>
    </sheetView>
  </sheetViews>
  <sheetFormatPr baseColWidth="10" defaultRowHeight="15" x14ac:dyDescent="0.25"/>
  <cols>
    <col min="1" max="1" width="11.42578125" style="4"/>
    <col min="2" max="2" width="18.28515625" style="4" customWidth="1"/>
    <col min="3" max="3" width="20.140625" style="4" customWidth="1"/>
    <col min="4" max="4" width="21.140625" style="4" customWidth="1"/>
    <col min="5" max="5" width="9.5703125" style="4" customWidth="1"/>
    <col min="6" max="6" width="10.85546875" style="4" customWidth="1"/>
    <col min="7" max="7" width="10.42578125" style="4" customWidth="1"/>
    <col min="8" max="8" width="11.42578125" style="4" customWidth="1"/>
    <col min="9" max="9" width="10.85546875" style="4" customWidth="1"/>
    <col min="10" max="10" width="17.28515625" style="4" customWidth="1"/>
    <col min="11" max="11" width="22.140625" style="4" customWidth="1"/>
    <col min="12" max="13" width="11.42578125" style="4"/>
    <col min="14" max="14" width="17.140625" style="4" bestFit="1" customWidth="1"/>
    <col min="15" max="16" width="18.85546875" style="4" bestFit="1" customWidth="1"/>
    <col min="17" max="17" width="13.85546875" style="4" customWidth="1"/>
    <col min="18" max="18" width="16.42578125" style="4" customWidth="1"/>
    <col min="19" max="16384" width="11.42578125" style="4"/>
  </cols>
  <sheetData>
    <row r="1" spans="1:35" x14ac:dyDescent="0.25">
      <c r="A1" s="10" t="s">
        <v>549</v>
      </c>
    </row>
    <row r="2" spans="1:35" x14ac:dyDescent="0.25">
      <c r="K2" s="4" t="s">
        <v>126</v>
      </c>
      <c r="M2" s="316"/>
      <c r="N2" s="316"/>
      <c r="O2" s="316"/>
      <c r="P2" s="316"/>
      <c r="Q2" s="316"/>
      <c r="R2" s="316"/>
      <c r="T2" s="347"/>
      <c r="U2" s="347"/>
      <c r="V2" s="347"/>
      <c r="W2" s="347"/>
      <c r="X2" s="347"/>
      <c r="Y2" s="347"/>
      <c r="Z2" s="347"/>
      <c r="AA2" s="347"/>
      <c r="AB2" s="347"/>
      <c r="AC2" s="347"/>
      <c r="AD2" s="347"/>
      <c r="AE2" s="347"/>
      <c r="AF2" s="347"/>
      <c r="AG2" s="347"/>
      <c r="AH2" s="347"/>
      <c r="AI2" s="347"/>
    </row>
    <row r="3" spans="1:35" x14ac:dyDescent="0.25">
      <c r="A3" s="19"/>
      <c r="B3" s="19" t="s">
        <v>67</v>
      </c>
      <c r="C3" s="19" t="s">
        <v>82</v>
      </c>
      <c r="D3" s="19" t="s">
        <v>83</v>
      </c>
      <c r="F3" s="19"/>
      <c r="G3" s="19" t="s">
        <v>67</v>
      </c>
      <c r="H3" s="19" t="s">
        <v>116</v>
      </c>
      <c r="I3" s="19" t="s">
        <v>69</v>
      </c>
    </row>
    <row r="4" spans="1:35" x14ac:dyDescent="0.25">
      <c r="A4" s="19" t="s">
        <v>86</v>
      </c>
      <c r="B4" s="110">
        <v>761658738733.21997</v>
      </c>
      <c r="C4" s="110">
        <v>232010541180.67004</v>
      </c>
      <c r="D4" s="110">
        <v>529648197552.54993</v>
      </c>
      <c r="F4" s="19" t="s">
        <v>70</v>
      </c>
      <c r="G4" s="83">
        <f>B4/1000000000</f>
        <v>761.65873873321993</v>
      </c>
      <c r="H4" s="323">
        <f>C4/1000000000000</f>
        <v>0.23201054118067005</v>
      </c>
      <c r="I4" s="323">
        <f>D4/1000000000000</f>
        <v>0.52964819755254988</v>
      </c>
      <c r="J4" s="89"/>
      <c r="K4" s="89"/>
      <c r="L4" s="75"/>
    </row>
    <row r="5" spans="1:35" x14ac:dyDescent="0.25">
      <c r="A5" s="19" t="s">
        <v>87</v>
      </c>
      <c r="B5" s="110">
        <v>822656609241.32996</v>
      </c>
      <c r="C5" s="110">
        <v>262227101464.26001</v>
      </c>
      <c r="D5" s="110">
        <v>560429507777.06995</v>
      </c>
      <c r="F5" s="19" t="s">
        <v>71</v>
      </c>
      <c r="G5" s="83">
        <f t="shared" ref="G5:G15" si="0">B5/1000000000</f>
        <v>822.65660924132999</v>
      </c>
      <c r="H5" s="323">
        <f t="shared" ref="H5:I15" si="1">C5/1000000000000</f>
        <v>0.26222710146426004</v>
      </c>
      <c r="I5" s="323">
        <f t="shared" si="1"/>
        <v>0.5604295077770699</v>
      </c>
      <c r="J5" s="89"/>
      <c r="K5" s="89"/>
      <c r="L5" s="75"/>
    </row>
    <row r="6" spans="1:35" x14ac:dyDescent="0.25">
      <c r="A6" s="19" t="s">
        <v>88</v>
      </c>
      <c r="B6" s="110">
        <v>896739281547.28003</v>
      </c>
      <c r="C6" s="110">
        <v>304029539125.13995</v>
      </c>
      <c r="D6" s="110">
        <v>592709742422.14001</v>
      </c>
      <c r="F6" s="19" t="s">
        <v>72</v>
      </c>
      <c r="G6" s="83">
        <f t="shared" si="0"/>
        <v>896.73928154728003</v>
      </c>
      <c r="H6" s="323">
        <f t="shared" si="1"/>
        <v>0.30402953912513997</v>
      </c>
      <c r="I6" s="323">
        <f t="shared" si="1"/>
        <v>0.59270974242214003</v>
      </c>
      <c r="J6" s="89"/>
      <c r="K6" s="89"/>
      <c r="L6" s="75"/>
    </row>
    <row r="7" spans="1:35" x14ac:dyDescent="0.25">
      <c r="A7" s="19" t="s">
        <v>89</v>
      </c>
      <c r="B7" s="110">
        <v>952935132362.68005</v>
      </c>
      <c r="C7" s="110">
        <v>322745532608.24005</v>
      </c>
      <c r="D7" s="110">
        <v>630189599754.43994</v>
      </c>
      <c r="F7" s="19" t="s">
        <v>73</v>
      </c>
      <c r="G7" s="83">
        <f t="shared" si="0"/>
        <v>952.93513236268006</v>
      </c>
      <c r="H7" s="323">
        <f t="shared" si="1"/>
        <v>0.32274553260824007</v>
      </c>
      <c r="I7" s="323">
        <f t="shared" si="1"/>
        <v>0.63018959975443989</v>
      </c>
      <c r="J7" s="89"/>
      <c r="K7" s="89"/>
      <c r="L7" s="75"/>
    </row>
    <row r="8" spans="1:35" x14ac:dyDescent="0.25">
      <c r="A8" s="19" t="s">
        <v>90</v>
      </c>
      <c r="B8" s="110">
        <v>1022845449294.8</v>
      </c>
      <c r="C8" s="110">
        <v>305882354824.88</v>
      </c>
      <c r="D8" s="110">
        <v>716963094469.92004</v>
      </c>
      <c r="F8" s="19" t="s">
        <v>74</v>
      </c>
      <c r="G8" s="83">
        <f t="shared" si="0"/>
        <v>1022.8454492948</v>
      </c>
      <c r="H8" s="323">
        <f t="shared" si="1"/>
        <v>0.30588235482488002</v>
      </c>
      <c r="I8" s="323">
        <f t="shared" si="1"/>
        <v>0.71696309446992001</v>
      </c>
      <c r="J8" s="89"/>
      <c r="K8" s="89"/>
      <c r="L8" s="75"/>
    </row>
    <row r="9" spans="1:35" x14ac:dyDescent="0.25">
      <c r="A9" s="19" t="s">
        <v>91</v>
      </c>
      <c r="B9" s="110">
        <v>1082551203594.14</v>
      </c>
      <c r="C9" s="110">
        <v>307428010089.45996</v>
      </c>
      <c r="D9" s="110">
        <v>775123193504.68005</v>
      </c>
      <c r="F9" s="19" t="s">
        <v>75</v>
      </c>
      <c r="G9" s="83">
        <f t="shared" si="0"/>
        <v>1082.5512035941399</v>
      </c>
      <c r="H9" s="323">
        <f t="shared" si="1"/>
        <v>0.30742801008945997</v>
      </c>
      <c r="I9" s="323">
        <f t="shared" si="1"/>
        <v>0.77512319350468006</v>
      </c>
      <c r="J9" s="89"/>
      <c r="K9" s="89"/>
      <c r="L9" s="75"/>
    </row>
    <row r="10" spans="1:35" x14ac:dyDescent="0.25">
      <c r="A10" s="19" t="s">
        <v>92</v>
      </c>
      <c r="B10" s="110">
        <v>1176160893842.9302</v>
      </c>
      <c r="C10" s="110">
        <v>331134709632.60004</v>
      </c>
      <c r="D10" s="110">
        <v>845026184210.33008</v>
      </c>
      <c r="F10" s="19" t="s">
        <v>76</v>
      </c>
      <c r="G10" s="83">
        <f t="shared" si="0"/>
        <v>1176.1608938429301</v>
      </c>
      <c r="H10" s="323">
        <f t="shared" si="1"/>
        <v>0.33113470963260005</v>
      </c>
      <c r="I10" s="323">
        <f t="shared" si="1"/>
        <v>0.84502618421033004</v>
      </c>
      <c r="J10" s="89"/>
      <c r="K10" s="89"/>
      <c r="L10" s="75"/>
    </row>
    <row r="11" spans="1:35" x14ac:dyDescent="0.25">
      <c r="A11" s="19" t="s">
        <v>93</v>
      </c>
      <c r="B11" s="110">
        <v>1221156557574.76</v>
      </c>
      <c r="C11" s="110">
        <v>335380259156.04999</v>
      </c>
      <c r="D11" s="110">
        <v>885776298418.70984</v>
      </c>
      <c r="F11" s="19" t="s">
        <v>77</v>
      </c>
      <c r="G11" s="83">
        <f t="shared" si="0"/>
        <v>1221.15655757476</v>
      </c>
      <c r="H11" s="323">
        <f t="shared" si="1"/>
        <v>0.33538025915604996</v>
      </c>
      <c r="I11" s="323">
        <f t="shared" si="1"/>
        <v>0.88577629841870986</v>
      </c>
      <c r="J11" s="89"/>
      <c r="K11" s="89"/>
      <c r="L11" s="75"/>
    </row>
    <row r="12" spans="1:35" x14ac:dyDescent="0.25">
      <c r="A12" s="19" t="s">
        <v>94</v>
      </c>
      <c r="B12" s="110">
        <v>1311903687443.04</v>
      </c>
      <c r="C12" s="110">
        <v>326564223785.16003</v>
      </c>
      <c r="D12" s="110">
        <v>985339463657.88013</v>
      </c>
      <c r="F12" s="19" t="s">
        <v>78</v>
      </c>
      <c r="G12" s="83">
        <f t="shared" si="0"/>
        <v>1311.9036874430401</v>
      </c>
      <c r="H12" s="323">
        <f t="shared" si="1"/>
        <v>0.32656422378516003</v>
      </c>
      <c r="I12" s="323">
        <f t="shared" si="1"/>
        <v>0.98533946365788017</v>
      </c>
      <c r="J12" s="89"/>
      <c r="K12" s="89"/>
      <c r="L12" s="75"/>
    </row>
    <row r="13" spans="1:35" x14ac:dyDescent="0.25">
      <c r="A13" s="19" t="s">
        <v>95</v>
      </c>
      <c r="B13" s="110">
        <v>1342440166396.8</v>
      </c>
      <c r="C13" s="110">
        <v>324457242760.01996</v>
      </c>
      <c r="D13" s="110">
        <v>1017982923636.78</v>
      </c>
      <c r="F13" s="19" t="s">
        <v>79</v>
      </c>
      <c r="G13" s="83">
        <f t="shared" si="0"/>
        <v>1342.4401663968001</v>
      </c>
      <c r="H13" s="323">
        <f t="shared" si="1"/>
        <v>0.32445724276001997</v>
      </c>
      <c r="I13" s="323">
        <f t="shared" si="1"/>
        <v>1.0179829236367801</v>
      </c>
      <c r="J13" s="89"/>
      <c r="K13" s="89"/>
      <c r="L13" s="75"/>
    </row>
    <row r="14" spans="1:35" x14ac:dyDescent="0.25">
      <c r="A14" s="19" t="s">
        <v>96</v>
      </c>
      <c r="B14" s="110">
        <v>1344323639057</v>
      </c>
      <c r="C14" s="110">
        <v>324449519713.41992</v>
      </c>
      <c r="D14" s="110">
        <v>1019874119343.58</v>
      </c>
      <c r="F14" s="19" t="s">
        <v>80</v>
      </c>
      <c r="G14" s="83">
        <f t="shared" si="0"/>
        <v>1344.323639057</v>
      </c>
      <c r="H14" s="323">
        <f t="shared" si="1"/>
        <v>0.3244495197134199</v>
      </c>
      <c r="I14" s="323">
        <f t="shared" si="1"/>
        <v>1.0198741193435799</v>
      </c>
      <c r="J14" s="89"/>
      <c r="K14" s="89"/>
      <c r="L14" s="75"/>
    </row>
    <row r="15" spans="1:35" x14ac:dyDescent="0.25">
      <c r="A15" s="19" t="s">
        <v>97</v>
      </c>
      <c r="B15" s="110">
        <f>SUM(C15:D15)</f>
        <v>1380551957151.5005</v>
      </c>
      <c r="C15" s="110">
        <v>324576167800.09009</v>
      </c>
      <c r="D15" s="110">
        <v>1055975789351.4104</v>
      </c>
      <c r="F15" s="48" t="s">
        <v>81</v>
      </c>
      <c r="G15" s="83">
        <f t="shared" si="0"/>
        <v>1380.5519571515006</v>
      </c>
      <c r="H15" s="323">
        <f t="shared" si="1"/>
        <v>0.32457616780009008</v>
      </c>
      <c r="I15" s="323">
        <f t="shared" si="1"/>
        <v>1.0559757893514103</v>
      </c>
      <c r="J15" s="89"/>
      <c r="K15" s="89"/>
      <c r="L15" s="75"/>
    </row>
    <row r="18" spans="1:36" x14ac:dyDescent="0.25">
      <c r="A18" s="10"/>
    </row>
    <row r="19" spans="1:36" x14ac:dyDescent="0.25">
      <c r="A19" s="10" t="s">
        <v>550</v>
      </c>
    </row>
    <row r="21" spans="1:36" x14ac:dyDescent="0.25">
      <c r="A21" s="19"/>
      <c r="B21" s="19" t="s">
        <v>121</v>
      </c>
      <c r="C21" s="19" t="s">
        <v>122</v>
      </c>
      <c r="D21" s="19" t="s">
        <v>123</v>
      </c>
      <c r="F21" s="19"/>
      <c r="G21" s="19" t="s">
        <v>67</v>
      </c>
      <c r="H21" s="19" t="s">
        <v>68</v>
      </c>
      <c r="I21" s="19" t="s">
        <v>69</v>
      </c>
      <c r="J21" s="9"/>
      <c r="K21" s="9"/>
      <c r="L21" s="9"/>
    </row>
    <row r="22" spans="1:36" x14ac:dyDescent="0.25">
      <c r="A22" s="19" t="s">
        <v>70</v>
      </c>
      <c r="B22" s="110">
        <v>46136.356263273628</v>
      </c>
      <c r="C22" s="323">
        <v>22573.93002542371</v>
      </c>
      <c r="D22" s="323">
        <v>85001.395037492053</v>
      </c>
      <c r="F22" s="19" t="s">
        <v>70</v>
      </c>
      <c r="G22" s="110">
        <f t="shared" ref="G22:G32" si="2">B22/3</f>
        <v>15378.78542109121</v>
      </c>
      <c r="H22" s="110">
        <f t="shared" ref="H22:H32" si="3">C22/3</f>
        <v>7524.6433418079032</v>
      </c>
      <c r="I22" s="110">
        <f t="shared" ref="I22:I32" si="4">D22/3</f>
        <v>28333.798345830684</v>
      </c>
      <c r="J22" s="9"/>
      <c r="K22" s="9"/>
      <c r="L22" s="9"/>
    </row>
    <row r="23" spans="1:36" ht="29.25" customHeight="1" x14ac:dyDescent="0.25">
      <c r="A23" s="19" t="s">
        <v>71</v>
      </c>
      <c r="B23" s="110">
        <v>46738.982068279212</v>
      </c>
      <c r="C23" s="323">
        <v>23554.913608056566</v>
      </c>
      <c r="D23" s="323">
        <v>86639.861015131028</v>
      </c>
      <c r="F23" s="19" t="s">
        <v>71</v>
      </c>
      <c r="G23" s="110">
        <f t="shared" si="2"/>
        <v>15579.660689426404</v>
      </c>
      <c r="H23" s="110">
        <f t="shared" si="3"/>
        <v>7851.6378693521883</v>
      </c>
      <c r="I23" s="110">
        <f t="shared" si="4"/>
        <v>28879.953671710344</v>
      </c>
      <c r="J23" s="9"/>
      <c r="K23" s="338" t="s">
        <v>99</v>
      </c>
      <c r="L23" s="338"/>
      <c r="M23" s="338"/>
      <c r="N23" s="338"/>
      <c r="O23" s="338"/>
      <c r="P23" s="322"/>
      <c r="Q23" s="322"/>
      <c r="R23" s="322"/>
      <c r="S23" s="322"/>
      <c r="U23" s="338"/>
      <c r="V23" s="338"/>
      <c r="W23" s="338"/>
      <c r="X23" s="338"/>
      <c r="Y23" s="338"/>
      <c r="Z23" s="338"/>
      <c r="AA23" s="338"/>
      <c r="AD23" s="338"/>
      <c r="AE23" s="338"/>
      <c r="AF23" s="338"/>
      <c r="AG23" s="338"/>
      <c r="AH23" s="338"/>
      <c r="AI23" s="338"/>
      <c r="AJ23" s="338"/>
    </row>
    <row r="24" spans="1:36" x14ac:dyDescent="0.25">
      <c r="A24" s="19" t="s">
        <v>72</v>
      </c>
      <c r="B24" s="110">
        <v>45899.980075934604</v>
      </c>
      <c r="C24" s="323">
        <v>23883.816140854</v>
      </c>
      <c r="D24" s="323">
        <v>87069.840619732582</v>
      </c>
      <c r="F24" s="19" t="s">
        <v>72</v>
      </c>
      <c r="G24" s="110">
        <f t="shared" si="2"/>
        <v>15299.993358644868</v>
      </c>
      <c r="H24" s="110">
        <f t="shared" si="3"/>
        <v>7961.2720469513333</v>
      </c>
      <c r="I24" s="110">
        <f t="shared" si="4"/>
        <v>29023.280206577529</v>
      </c>
      <c r="J24" s="9"/>
      <c r="K24" s="9"/>
      <c r="L24" s="9"/>
    </row>
    <row r="25" spans="1:36" x14ac:dyDescent="0.25">
      <c r="A25" s="19" t="s">
        <v>73</v>
      </c>
      <c r="B25" s="110">
        <v>44800.35276509769</v>
      </c>
      <c r="C25" s="323">
        <v>23057.270882085166</v>
      </c>
      <c r="D25" s="323">
        <v>86646.081318103606</v>
      </c>
      <c r="F25" s="19" t="s">
        <v>73</v>
      </c>
      <c r="G25" s="110">
        <f t="shared" si="2"/>
        <v>14933.45092169923</v>
      </c>
      <c r="H25" s="110">
        <f t="shared" si="3"/>
        <v>7685.7569606950556</v>
      </c>
      <c r="I25" s="110">
        <f t="shared" si="4"/>
        <v>28882.027106034537</v>
      </c>
      <c r="J25" s="9"/>
      <c r="K25" s="350" t="s">
        <v>127</v>
      </c>
      <c r="L25" s="350"/>
      <c r="M25" s="350"/>
      <c r="N25" s="350"/>
      <c r="O25" s="350"/>
      <c r="P25" s="350"/>
    </row>
    <row r="26" spans="1:36" x14ac:dyDescent="0.25">
      <c r="A26" s="19" t="s">
        <v>74</v>
      </c>
      <c r="B26" s="110">
        <v>48534.814770175231</v>
      </c>
      <c r="C26" s="323">
        <v>23469.555516287499</v>
      </c>
      <c r="D26" s="323">
        <v>89159.942575295529</v>
      </c>
      <c r="F26" s="19" t="s">
        <v>74</v>
      </c>
      <c r="G26" s="110">
        <f t="shared" si="2"/>
        <v>16178.27159005841</v>
      </c>
      <c r="H26" s="110">
        <f t="shared" si="3"/>
        <v>7823.185172095833</v>
      </c>
      <c r="I26" s="110">
        <f t="shared" si="4"/>
        <v>29719.980858431842</v>
      </c>
      <c r="J26" s="9"/>
      <c r="K26" s="9"/>
      <c r="L26" s="9"/>
    </row>
    <row r="27" spans="1:36" x14ac:dyDescent="0.25">
      <c r="A27" s="19" t="s">
        <v>75</v>
      </c>
      <c r="B27" s="110">
        <v>50791.69378998466</v>
      </c>
      <c r="C27" s="323">
        <v>24246.009914362752</v>
      </c>
      <c r="D27" s="323">
        <v>89775.489639317413</v>
      </c>
      <c r="F27" s="19" t="s">
        <v>75</v>
      </c>
      <c r="G27" s="110">
        <f t="shared" si="2"/>
        <v>16930.564596661552</v>
      </c>
      <c r="H27" s="110">
        <f t="shared" si="3"/>
        <v>8082.0033047875841</v>
      </c>
      <c r="I27" s="110">
        <f t="shared" si="4"/>
        <v>29925.163213105803</v>
      </c>
      <c r="J27" s="9"/>
      <c r="K27" s="9"/>
      <c r="L27" s="9"/>
    </row>
    <row r="28" spans="1:36" x14ac:dyDescent="0.25">
      <c r="A28" s="19" t="s">
        <v>76</v>
      </c>
      <c r="B28" s="110">
        <v>53766.317918023713</v>
      </c>
      <c r="C28" s="323">
        <v>26208.017422317916</v>
      </c>
      <c r="D28" s="323">
        <v>91447.517862320892</v>
      </c>
      <c r="F28" s="19" t="s">
        <v>76</v>
      </c>
      <c r="G28" s="110">
        <f t="shared" si="2"/>
        <v>17922.10597267457</v>
      </c>
      <c r="H28" s="110">
        <f t="shared" si="3"/>
        <v>8736.0058074393055</v>
      </c>
      <c r="I28" s="110">
        <f t="shared" si="4"/>
        <v>30482.505954106964</v>
      </c>
      <c r="J28" s="9"/>
      <c r="K28" s="9"/>
      <c r="L28" s="9"/>
    </row>
    <row r="29" spans="1:36" x14ac:dyDescent="0.25">
      <c r="A29" s="19" t="s">
        <v>77</v>
      </c>
      <c r="B29" s="110">
        <v>51421.086839028882</v>
      </c>
      <c r="C29" s="323">
        <v>24247.368015669173</v>
      </c>
      <c r="D29" s="323">
        <v>89323.012516720511</v>
      </c>
      <c r="F29" s="19" t="s">
        <v>77</v>
      </c>
      <c r="G29" s="110">
        <f t="shared" si="2"/>
        <v>17140.362279676294</v>
      </c>
      <c r="H29" s="110">
        <f t="shared" si="3"/>
        <v>8082.4560052230581</v>
      </c>
      <c r="I29" s="110">
        <f t="shared" si="4"/>
        <v>29774.337505573505</v>
      </c>
      <c r="J29" s="9"/>
      <c r="K29" s="9"/>
      <c r="L29" s="9"/>
    </row>
    <row r="30" spans="1:36" x14ac:dyDescent="0.25">
      <c r="A30" s="19" t="s">
        <v>78</v>
      </c>
      <c r="B30" s="110">
        <v>56506.987565053598</v>
      </c>
      <c r="C30" s="323">
        <v>24890.837132230939</v>
      </c>
      <c r="D30" s="323">
        <v>97589.224122745363</v>
      </c>
      <c r="F30" s="19" t="s">
        <v>78</v>
      </c>
      <c r="G30" s="110">
        <f t="shared" si="2"/>
        <v>18835.662521684531</v>
      </c>
      <c r="H30" s="110">
        <f t="shared" si="3"/>
        <v>8296.9457107436465</v>
      </c>
      <c r="I30" s="110">
        <f t="shared" si="4"/>
        <v>32529.741374248453</v>
      </c>
      <c r="J30" s="9"/>
      <c r="K30" s="9"/>
      <c r="L30" s="9"/>
    </row>
    <row r="31" spans="1:36" x14ac:dyDescent="0.25">
      <c r="A31" s="19" t="s">
        <v>79</v>
      </c>
      <c r="B31" s="110">
        <v>56524.598534168676</v>
      </c>
      <c r="C31" s="323">
        <v>23990.690145989091</v>
      </c>
      <c r="D31" s="323">
        <v>99554.678354932083</v>
      </c>
      <c r="F31" s="19" t="s">
        <v>79</v>
      </c>
      <c r="G31" s="110">
        <f t="shared" si="2"/>
        <v>18841.532844722893</v>
      </c>
      <c r="H31" s="110">
        <f t="shared" si="3"/>
        <v>7996.8967153296971</v>
      </c>
      <c r="I31" s="110">
        <f t="shared" si="4"/>
        <v>33184.892784977361</v>
      </c>
      <c r="J31" s="9"/>
      <c r="K31" s="9"/>
      <c r="L31" s="9"/>
    </row>
    <row r="32" spans="1:36" x14ac:dyDescent="0.25">
      <c r="A32" s="19" t="s">
        <v>80</v>
      </c>
      <c r="B32" s="110">
        <v>55842.877988094951</v>
      </c>
      <c r="C32" s="323">
        <v>23723.441493967013</v>
      </c>
      <c r="D32" s="323">
        <v>98093.143562855694</v>
      </c>
      <c r="F32" s="19" t="s">
        <v>80</v>
      </c>
      <c r="G32" s="110">
        <f t="shared" si="2"/>
        <v>18614.292662698317</v>
      </c>
      <c r="H32" s="110">
        <f t="shared" si="3"/>
        <v>7907.813831322338</v>
      </c>
      <c r="I32" s="110">
        <f t="shared" si="4"/>
        <v>32697.714520951897</v>
      </c>
      <c r="J32" s="9"/>
      <c r="K32" s="9"/>
      <c r="L32" s="9"/>
    </row>
    <row r="33" spans="1:16" x14ac:dyDescent="0.25">
      <c r="A33" s="48" t="s">
        <v>81</v>
      </c>
      <c r="B33" s="319" t="e">
        <v>#REF!</v>
      </c>
      <c r="C33" s="325">
        <v>0</v>
      </c>
      <c r="D33" s="325">
        <v>99836.107080783957</v>
      </c>
      <c r="F33" s="48" t="s">
        <v>81</v>
      </c>
      <c r="G33" s="110">
        <v>17825</v>
      </c>
      <c r="H33" s="110">
        <v>7128</v>
      </c>
      <c r="I33" s="110">
        <v>33087</v>
      </c>
    </row>
    <row r="36" spans="1:16" x14ac:dyDescent="0.25">
      <c r="I36" s="88"/>
      <c r="J36" s="88"/>
      <c r="K36" s="88"/>
    </row>
    <row r="37" spans="1:16" x14ac:dyDescent="0.25">
      <c r="I37" s="88"/>
      <c r="J37" s="88"/>
      <c r="K37" s="88"/>
    </row>
    <row r="38" spans="1:16" x14ac:dyDescent="0.25">
      <c r="I38" s="88"/>
      <c r="J38" s="88"/>
      <c r="K38" s="88"/>
    </row>
    <row r="39" spans="1:16" x14ac:dyDescent="0.25">
      <c r="I39" s="88"/>
      <c r="J39" s="88"/>
      <c r="K39" s="88"/>
    </row>
    <row r="40" spans="1:16" x14ac:dyDescent="0.25">
      <c r="A40" s="10" t="s">
        <v>553</v>
      </c>
      <c r="I40" s="88"/>
      <c r="J40" s="88"/>
      <c r="K40" s="88"/>
    </row>
    <row r="41" spans="1:16" x14ac:dyDescent="0.25">
      <c r="A41" s="10"/>
      <c r="B41" s="349" t="s">
        <v>124</v>
      </c>
      <c r="C41" s="349"/>
      <c r="D41" s="349"/>
      <c r="F41" s="349" t="s">
        <v>125</v>
      </c>
      <c r="G41" s="349"/>
      <c r="H41" s="349"/>
      <c r="I41" s="88"/>
      <c r="J41" s="88"/>
      <c r="K41" s="88"/>
    </row>
    <row r="42" spans="1:16" x14ac:dyDescent="0.25">
      <c r="A42" s="19"/>
      <c r="B42" s="19" t="s">
        <v>67</v>
      </c>
      <c r="C42" s="19" t="s">
        <v>68</v>
      </c>
      <c r="D42" s="19" t="s">
        <v>69</v>
      </c>
      <c r="F42" s="19"/>
      <c r="G42" s="19" t="s">
        <v>67</v>
      </c>
      <c r="H42" s="19" t="s">
        <v>68</v>
      </c>
      <c r="I42" s="19" t="s">
        <v>69</v>
      </c>
      <c r="J42" s="88"/>
      <c r="K42" s="88"/>
    </row>
    <row r="43" spans="1:16" x14ac:dyDescent="0.25">
      <c r="A43" s="19" t="s">
        <v>70</v>
      </c>
      <c r="B43" s="110">
        <v>18759.46208390754</v>
      </c>
      <c r="C43" s="323">
        <v>25514.389585985005</v>
      </c>
      <c r="D43" s="323">
        <v>16809.96521157337</v>
      </c>
      <c r="F43" s="19" t="s">
        <v>70</v>
      </c>
      <c r="G43" s="83">
        <f t="shared" ref="G43:G54" si="5">B43/3</f>
        <v>6253.1540279691799</v>
      </c>
      <c r="H43" s="83">
        <f t="shared" ref="H43:H54" si="6">C43/3</f>
        <v>8504.7965286616691</v>
      </c>
      <c r="I43" s="83">
        <f t="shared" ref="I43:I54" si="7">D43/3</f>
        <v>5603.3217371911232</v>
      </c>
      <c r="J43" s="88"/>
      <c r="K43" s="88"/>
    </row>
    <row r="44" spans="1:16" x14ac:dyDescent="0.25">
      <c r="A44" s="19" t="s">
        <v>71</v>
      </c>
      <c r="B44" s="110">
        <v>18511.922011356928</v>
      </c>
      <c r="C44" s="323">
        <v>28872.509655038291</v>
      </c>
      <c r="D44" s="323">
        <v>15850.575261047221</v>
      </c>
      <c r="F44" s="19" t="s">
        <v>71</v>
      </c>
      <c r="G44" s="83">
        <f t="shared" si="5"/>
        <v>6170.6406704523097</v>
      </c>
      <c r="H44" s="83">
        <f t="shared" si="6"/>
        <v>9624.1698850127632</v>
      </c>
      <c r="I44" s="83">
        <f t="shared" si="7"/>
        <v>5283.5250870157406</v>
      </c>
      <c r="J44" s="88"/>
      <c r="K44" s="88"/>
    </row>
    <row r="45" spans="1:16" ht="18.75" customHeight="1" x14ac:dyDescent="0.25">
      <c r="A45" s="19" t="s">
        <v>72</v>
      </c>
      <c r="B45" s="110">
        <v>19035.083616698408</v>
      </c>
      <c r="C45" s="323">
        <v>33655.230854235902</v>
      </c>
      <c r="D45" s="323">
        <v>15566.423612796967</v>
      </c>
      <c r="F45" s="19" t="s">
        <v>72</v>
      </c>
      <c r="G45" s="83">
        <f t="shared" si="5"/>
        <v>6345.027872232803</v>
      </c>
      <c r="H45" s="83">
        <f t="shared" si="6"/>
        <v>11218.410284745301</v>
      </c>
      <c r="I45" s="83">
        <f t="shared" si="7"/>
        <v>5188.8078709323227</v>
      </c>
      <c r="J45" s="88"/>
      <c r="K45" s="88"/>
    </row>
    <row r="46" spans="1:16" x14ac:dyDescent="0.25">
      <c r="A46" s="19" t="s">
        <v>73</v>
      </c>
      <c r="B46" s="110">
        <v>16964.648835488348</v>
      </c>
      <c r="C46" s="323">
        <v>25855.453845152075</v>
      </c>
      <c r="D46" s="323">
        <v>14424.402862869079</v>
      </c>
      <c r="F46" s="19" t="s">
        <v>73</v>
      </c>
      <c r="G46" s="83">
        <f t="shared" si="5"/>
        <v>5654.8829451627826</v>
      </c>
      <c r="H46" s="83">
        <f t="shared" si="6"/>
        <v>8618.484615050691</v>
      </c>
      <c r="I46" s="83">
        <f t="shared" si="7"/>
        <v>4808.1342876230265</v>
      </c>
      <c r="J46" s="88"/>
      <c r="K46" s="326" t="s">
        <v>551</v>
      </c>
      <c r="L46" s="254"/>
      <c r="M46" s="254"/>
      <c r="N46" s="254"/>
      <c r="O46" s="254"/>
      <c r="P46" s="254"/>
    </row>
    <row r="47" spans="1:16" x14ac:dyDescent="0.25">
      <c r="A47" s="19" t="s">
        <v>74</v>
      </c>
      <c r="B47" s="110">
        <v>19007.043812801101</v>
      </c>
      <c r="C47" s="323">
        <v>24102.1587381678</v>
      </c>
      <c r="D47" s="323">
        <v>17434.62484950987</v>
      </c>
      <c r="F47" s="19" t="s">
        <v>74</v>
      </c>
      <c r="G47" s="83">
        <f t="shared" si="5"/>
        <v>6335.6812709337</v>
      </c>
      <c r="H47" s="83">
        <f t="shared" si="6"/>
        <v>8034.0529127226</v>
      </c>
      <c r="I47" s="83">
        <f t="shared" si="7"/>
        <v>5811.5416165032902</v>
      </c>
      <c r="J47" s="88"/>
      <c r="K47" s="326" t="s">
        <v>552</v>
      </c>
      <c r="L47" s="254"/>
      <c r="M47" s="254"/>
      <c r="N47" s="254"/>
      <c r="O47" s="254"/>
      <c r="P47" s="254"/>
    </row>
    <row r="48" spans="1:16" x14ac:dyDescent="0.25">
      <c r="A48" s="19" t="s">
        <v>75</v>
      </c>
      <c r="B48" s="110">
        <v>17844.938914434038</v>
      </c>
      <c r="C48" s="323">
        <v>22040.026520735984</v>
      </c>
      <c r="D48" s="323">
        <v>16592.347425398199</v>
      </c>
      <c r="F48" s="19" t="s">
        <v>75</v>
      </c>
      <c r="G48" s="83">
        <f t="shared" si="5"/>
        <v>5948.3129714780125</v>
      </c>
      <c r="H48" s="83">
        <f t="shared" si="6"/>
        <v>7346.6755069119945</v>
      </c>
      <c r="I48" s="83">
        <f t="shared" si="7"/>
        <v>5530.7824751327325</v>
      </c>
    </row>
    <row r="49" spans="1:19" x14ac:dyDescent="0.25">
      <c r="A49" s="19" t="s">
        <v>76</v>
      </c>
      <c r="B49" s="110">
        <v>18671.199055597874</v>
      </c>
      <c r="C49" s="323">
        <v>23092.012296555848</v>
      </c>
      <c r="D49" s="323">
        <v>17368.240080750511</v>
      </c>
      <c r="F49" s="19" t="s">
        <v>76</v>
      </c>
      <c r="G49" s="83">
        <f t="shared" si="5"/>
        <v>6223.7330185326246</v>
      </c>
      <c r="H49" s="83">
        <f t="shared" si="6"/>
        <v>7697.3374321852825</v>
      </c>
      <c r="I49" s="83">
        <f t="shared" si="7"/>
        <v>5789.4133602501706</v>
      </c>
      <c r="K49" s="349" t="s">
        <v>128</v>
      </c>
      <c r="L49" s="349"/>
      <c r="M49" s="349"/>
      <c r="N49" s="349"/>
      <c r="O49" s="349"/>
      <c r="P49" s="349"/>
    </row>
    <row r="50" spans="1:19" x14ac:dyDescent="0.25">
      <c r="A50" s="19" t="s">
        <v>77</v>
      </c>
      <c r="B50" s="110">
        <v>17400.16718589469</v>
      </c>
      <c r="C50" s="323">
        <v>21344.769840161593</v>
      </c>
      <c r="D50" s="323">
        <v>16262.261744998579</v>
      </c>
      <c r="F50" s="19" t="s">
        <v>77</v>
      </c>
      <c r="G50" s="83">
        <f t="shared" si="5"/>
        <v>5800.0557286315634</v>
      </c>
      <c r="H50" s="83">
        <f t="shared" si="6"/>
        <v>7114.9232800538639</v>
      </c>
      <c r="I50" s="83">
        <f t="shared" si="7"/>
        <v>5420.7539149995264</v>
      </c>
    </row>
    <row r="51" spans="1:19" x14ac:dyDescent="0.25">
      <c r="A51" s="19" t="s">
        <v>78</v>
      </c>
      <c r="B51" s="110">
        <v>17643.515746586494</v>
      </c>
      <c r="C51" s="323">
        <v>19195.918083115394</v>
      </c>
      <c r="D51" s="323">
        <v>17182.966299043237</v>
      </c>
      <c r="F51" s="19" t="s">
        <v>78</v>
      </c>
      <c r="G51" s="83">
        <f t="shared" si="5"/>
        <v>5881.1719155288311</v>
      </c>
      <c r="H51" s="83">
        <f t="shared" si="6"/>
        <v>6398.6393610384648</v>
      </c>
      <c r="I51" s="83">
        <f t="shared" si="7"/>
        <v>5727.6554330144127</v>
      </c>
    </row>
    <row r="52" spans="1:19" x14ac:dyDescent="0.25">
      <c r="A52" s="19" t="s">
        <v>79</v>
      </c>
      <c r="B52" s="110">
        <v>16918.922612995917</v>
      </c>
      <c r="C52" s="323">
        <v>17123.268306981834</v>
      </c>
      <c r="D52" s="323">
        <v>16854.813501109176</v>
      </c>
      <c r="F52" s="19" t="s">
        <v>79</v>
      </c>
      <c r="G52" s="83">
        <f t="shared" si="5"/>
        <v>5639.640870998639</v>
      </c>
      <c r="H52" s="83">
        <f t="shared" si="6"/>
        <v>5707.7561023272783</v>
      </c>
      <c r="I52" s="83">
        <f t="shared" si="7"/>
        <v>5618.2711670363924</v>
      </c>
    </row>
    <row r="53" spans="1:19" x14ac:dyDescent="0.25">
      <c r="A53" s="19" t="s">
        <v>80</v>
      </c>
      <c r="B53" s="110">
        <v>15105</v>
      </c>
      <c r="C53" s="323">
        <v>15104</v>
      </c>
      <c r="D53" s="323">
        <v>15104.572202277704</v>
      </c>
      <c r="F53" s="19" t="s">
        <v>80</v>
      </c>
      <c r="G53" s="83">
        <f t="shared" si="5"/>
        <v>5035</v>
      </c>
      <c r="H53" s="83">
        <f t="shared" si="6"/>
        <v>5034.666666666667</v>
      </c>
      <c r="I53" s="83">
        <f t="shared" si="7"/>
        <v>5034.8574007592351</v>
      </c>
      <c r="J53" s="9"/>
      <c r="K53" s="9"/>
    </row>
    <row r="54" spans="1:19" x14ac:dyDescent="0.25">
      <c r="A54" s="48" t="s">
        <v>81</v>
      </c>
      <c r="B54" s="319">
        <v>14310</v>
      </c>
      <c r="C54" s="325">
        <v>13403</v>
      </c>
      <c r="D54" s="325">
        <v>14613.43062116769</v>
      </c>
      <c r="F54" s="48" t="s">
        <v>81</v>
      </c>
      <c r="G54" s="335">
        <f t="shared" si="5"/>
        <v>4770</v>
      </c>
      <c r="H54" s="335">
        <f t="shared" si="6"/>
        <v>4467.666666666667</v>
      </c>
      <c r="I54" s="335">
        <f t="shared" si="7"/>
        <v>4871.1435403892301</v>
      </c>
      <c r="J54" s="9"/>
      <c r="K54" s="9"/>
    </row>
    <row r="55" spans="1:19" x14ac:dyDescent="0.25">
      <c r="I55" s="9"/>
      <c r="J55" s="9"/>
      <c r="K55" s="9"/>
      <c r="M55" s="327"/>
      <c r="N55" s="327"/>
      <c r="O55" s="327"/>
      <c r="P55" s="327"/>
      <c r="Q55" s="327"/>
      <c r="R55" s="327"/>
      <c r="S55" s="327"/>
    </row>
    <row r="56" spans="1:19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M56" s="328"/>
      <c r="N56" s="328"/>
      <c r="O56" s="328"/>
      <c r="P56" s="328"/>
      <c r="Q56" s="329"/>
      <c r="R56" s="329"/>
      <c r="S56" s="327"/>
    </row>
    <row r="57" spans="1:19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M57" s="327"/>
      <c r="N57" s="330"/>
      <c r="O57" s="330"/>
      <c r="P57" s="330"/>
      <c r="Q57" s="331"/>
      <c r="R57" s="331"/>
      <c r="S57" s="327"/>
    </row>
    <row r="58" spans="1:19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M58" s="327"/>
      <c r="N58" s="330"/>
      <c r="O58" s="330"/>
      <c r="P58" s="330"/>
      <c r="Q58" s="331"/>
      <c r="R58" s="331"/>
      <c r="S58" s="327"/>
    </row>
    <row r="59" spans="1:19" x14ac:dyDescent="0.25">
      <c r="B59" s="9"/>
      <c r="C59" s="9"/>
      <c r="D59" s="9"/>
      <c r="E59" s="9"/>
      <c r="F59" s="9"/>
      <c r="G59" s="9"/>
      <c r="H59" s="9"/>
      <c r="I59" s="9"/>
      <c r="J59" s="9"/>
      <c r="K59" s="9"/>
      <c r="M59" s="327"/>
      <c r="N59" s="330"/>
      <c r="O59" s="330"/>
      <c r="P59" s="330"/>
      <c r="Q59" s="331"/>
      <c r="R59" s="331"/>
      <c r="S59" s="327"/>
    </row>
    <row r="60" spans="1:19" x14ac:dyDescent="0.25">
      <c r="B60" s="9"/>
      <c r="C60" s="9"/>
      <c r="D60" s="9"/>
      <c r="E60" s="9"/>
      <c r="F60" s="9"/>
      <c r="G60" s="9"/>
      <c r="H60" s="9"/>
      <c r="I60" s="9"/>
      <c r="J60" s="9"/>
      <c r="K60" s="9"/>
      <c r="M60" s="327"/>
      <c r="N60" s="330"/>
      <c r="O60" s="330"/>
      <c r="P60" s="330"/>
      <c r="Q60" s="331"/>
      <c r="R60" s="331"/>
      <c r="S60" s="327"/>
    </row>
    <row r="61" spans="1:19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M61" s="327"/>
      <c r="N61" s="330"/>
      <c r="O61" s="330"/>
      <c r="P61" s="330"/>
      <c r="Q61" s="331"/>
      <c r="R61" s="331"/>
      <c r="S61" s="327"/>
    </row>
    <row r="62" spans="1:19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M62" s="327"/>
      <c r="N62" s="330"/>
      <c r="O62" s="330"/>
      <c r="P62" s="330"/>
      <c r="Q62" s="331"/>
      <c r="R62" s="331"/>
      <c r="S62" s="327"/>
    </row>
    <row r="63" spans="1:19" x14ac:dyDescent="0.25">
      <c r="B63" s="9"/>
      <c r="C63" s="9"/>
      <c r="D63" s="9"/>
      <c r="E63" s="9"/>
      <c r="F63" s="9"/>
      <c r="G63" s="9"/>
      <c r="H63" s="9"/>
      <c r="I63" s="9"/>
      <c r="J63" s="9"/>
      <c r="K63" s="9"/>
      <c r="M63" s="332"/>
      <c r="N63" s="333"/>
      <c r="O63" s="333"/>
      <c r="P63" s="333"/>
      <c r="Q63" s="334"/>
      <c r="R63" s="331"/>
      <c r="S63" s="327"/>
    </row>
    <row r="64" spans="1:19" x14ac:dyDescent="0.25">
      <c r="B64" s="9"/>
      <c r="C64" s="72"/>
      <c r="D64" s="72"/>
      <c r="E64" s="72"/>
      <c r="F64" s="72"/>
      <c r="G64" s="72"/>
      <c r="H64" s="9"/>
      <c r="I64" s="72"/>
      <c r="J64" s="9"/>
      <c r="K64" s="9"/>
      <c r="M64" s="327"/>
      <c r="N64" s="327"/>
      <c r="O64" s="327"/>
      <c r="P64" s="327"/>
      <c r="Q64" s="327"/>
      <c r="R64" s="327"/>
      <c r="S64" s="327"/>
    </row>
    <row r="68" spans="2:11" x14ac:dyDescent="0.25">
      <c r="B68" s="88"/>
      <c r="C68" s="72"/>
      <c r="D68" s="72"/>
      <c r="E68" s="72"/>
      <c r="F68" s="72"/>
      <c r="G68" s="72"/>
      <c r="H68" s="72"/>
      <c r="I68" s="72"/>
      <c r="J68" s="72"/>
      <c r="K68" s="72"/>
    </row>
    <row r="69" spans="2:11" x14ac:dyDescent="0.25">
      <c r="B69" s="88"/>
      <c r="C69" s="72"/>
      <c r="D69" s="72"/>
      <c r="E69" s="72"/>
      <c r="F69" s="72"/>
      <c r="G69" s="72"/>
      <c r="H69" s="72"/>
      <c r="I69" s="72"/>
      <c r="J69" s="72"/>
      <c r="K69" s="72"/>
    </row>
    <row r="70" spans="2:11" x14ac:dyDescent="0.25">
      <c r="B70" s="88"/>
      <c r="C70" s="72"/>
      <c r="D70" s="72"/>
      <c r="E70" s="72"/>
      <c r="F70" s="72"/>
      <c r="G70" s="72"/>
      <c r="H70" s="72"/>
      <c r="I70" s="72"/>
      <c r="J70" s="72"/>
      <c r="K70" s="72" t="s">
        <v>551</v>
      </c>
    </row>
    <row r="71" spans="2:11" x14ac:dyDescent="0.25">
      <c r="B71" s="88"/>
      <c r="C71" s="72"/>
      <c r="D71" s="72"/>
      <c r="E71" s="72"/>
      <c r="F71" s="72"/>
      <c r="G71" s="72"/>
      <c r="H71" s="72"/>
      <c r="I71" s="72"/>
      <c r="J71" s="72"/>
      <c r="K71" s="72" t="s">
        <v>552</v>
      </c>
    </row>
    <row r="72" spans="2:11" x14ac:dyDescent="0.25">
      <c r="B72" s="88"/>
      <c r="C72" s="72"/>
      <c r="D72" s="72"/>
      <c r="E72" s="72"/>
      <c r="F72" s="72"/>
      <c r="G72" s="72"/>
      <c r="H72" s="72"/>
      <c r="I72" s="72"/>
      <c r="J72" s="72"/>
      <c r="K72" s="72"/>
    </row>
    <row r="73" spans="2:11" x14ac:dyDescent="0.25">
      <c r="B73" s="88"/>
      <c r="C73" s="72"/>
      <c r="D73" s="72"/>
      <c r="E73" s="72"/>
      <c r="F73" s="72"/>
      <c r="G73" s="72"/>
      <c r="H73" s="72"/>
      <c r="I73" s="72"/>
      <c r="J73" s="72"/>
      <c r="K73" s="72"/>
    </row>
    <row r="74" spans="2:11" x14ac:dyDescent="0.25">
      <c r="B74" s="88"/>
      <c r="C74" s="72"/>
      <c r="D74" s="72"/>
      <c r="E74" s="72"/>
      <c r="F74" s="72"/>
      <c r="G74" s="72"/>
      <c r="H74" s="72"/>
      <c r="I74" s="72"/>
      <c r="J74" s="72"/>
      <c r="K74" s="72"/>
    </row>
    <row r="75" spans="2:11" x14ac:dyDescent="0.25">
      <c r="B75" s="88"/>
      <c r="C75" s="72"/>
      <c r="D75" s="72"/>
      <c r="E75" s="72"/>
      <c r="F75" s="72"/>
      <c r="G75" s="72"/>
      <c r="H75" s="72"/>
      <c r="I75" s="72"/>
      <c r="J75" s="72"/>
      <c r="K75" s="72"/>
    </row>
    <row r="76" spans="2:11" x14ac:dyDescent="0.25">
      <c r="B76" s="88"/>
      <c r="C76" s="72"/>
      <c r="D76" s="72"/>
      <c r="E76" s="72"/>
      <c r="F76" s="72"/>
      <c r="G76" s="72"/>
      <c r="H76" s="72"/>
      <c r="I76" s="72"/>
      <c r="J76" s="72"/>
      <c r="K76" s="72"/>
    </row>
    <row r="77" spans="2:11" x14ac:dyDescent="0.25">
      <c r="B77" s="88"/>
      <c r="C77" s="72"/>
      <c r="D77" s="72"/>
      <c r="E77" s="72"/>
      <c r="F77" s="72"/>
      <c r="G77" s="72"/>
      <c r="H77" s="72"/>
      <c r="I77" s="72"/>
      <c r="J77" s="72"/>
      <c r="K77" s="72"/>
    </row>
    <row r="78" spans="2:11" x14ac:dyDescent="0.25">
      <c r="B78" s="88"/>
      <c r="C78" s="72"/>
      <c r="D78" s="72"/>
      <c r="E78" s="72"/>
      <c r="F78" s="72"/>
      <c r="G78" s="72"/>
      <c r="H78" s="72"/>
      <c r="I78" s="72"/>
      <c r="J78" s="72"/>
      <c r="K78" s="72"/>
    </row>
    <row r="79" spans="2:11" x14ac:dyDescent="0.25">
      <c r="B79" s="88"/>
      <c r="C79" s="72"/>
      <c r="D79" s="72"/>
      <c r="E79" s="72"/>
      <c r="F79" s="72"/>
      <c r="G79" s="72"/>
      <c r="H79" s="72"/>
      <c r="I79" s="72"/>
      <c r="J79" s="72"/>
      <c r="K79" s="72"/>
    </row>
    <row r="84" spans="2:11" x14ac:dyDescent="0.25">
      <c r="B84" s="90"/>
      <c r="C84" s="90"/>
      <c r="D84" s="90"/>
      <c r="E84" s="90"/>
      <c r="F84" s="90"/>
      <c r="G84" s="90"/>
      <c r="H84" s="90"/>
      <c r="I84" s="90"/>
      <c r="J84" s="90"/>
      <c r="K84" s="90"/>
    </row>
    <row r="85" spans="2:11" x14ac:dyDescent="0.25">
      <c r="B85" s="90"/>
      <c r="C85" s="90"/>
      <c r="D85" s="90"/>
      <c r="E85" s="90"/>
      <c r="F85" s="90"/>
      <c r="G85" s="90"/>
      <c r="H85" s="90"/>
      <c r="I85" s="90"/>
      <c r="J85" s="90"/>
      <c r="K85" s="90"/>
    </row>
    <row r="86" spans="2:11" x14ac:dyDescent="0.25">
      <c r="B86" s="90"/>
      <c r="C86" s="90"/>
      <c r="D86" s="90"/>
      <c r="E86" s="90"/>
      <c r="F86" s="90"/>
      <c r="G86" s="90"/>
      <c r="H86" s="90"/>
      <c r="I86" s="90"/>
      <c r="J86" s="90"/>
      <c r="K86" s="90"/>
    </row>
    <row r="89" spans="2:11" x14ac:dyDescent="0.25">
      <c r="B89" s="40"/>
      <c r="C89" s="40"/>
      <c r="D89" s="40"/>
      <c r="E89" s="40"/>
      <c r="F89" s="40"/>
      <c r="G89" s="40"/>
      <c r="H89" s="40"/>
      <c r="I89" s="40"/>
      <c r="J89" s="40"/>
    </row>
    <row r="90" spans="2:11" x14ac:dyDescent="0.25">
      <c r="B90" s="40"/>
      <c r="C90" s="40"/>
      <c r="D90" s="40"/>
      <c r="E90" s="40"/>
      <c r="F90" s="40"/>
      <c r="G90" s="40"/>
      <c r="H90" s="40"/>
      <c r="I90" s="40"/>
      <c r="J90" s="40"/>
    </row>
    <row r="142" spans="8:16" x14ac:dyDescent="0.25">
      <c r="H142" s="324"/>
      <c r="I142" s="324"/>
      <c r="J142" s="324"/>
      <c r="K142" s="324"/>
      <c r="L142" s="324"/>
      <c r="M142" s="76"/>
      <c r="N142" s="76"/>
      <c r="O142" s="76"/>
      <c r="P142" s="76"/>
    </row>
  </sheetData>
  <mergeCells count="9">
    <mergeCell ref="K49:P49"/>
    <mergeCell ref="T2:AB2"/>
    <mergeCell ref="AC2:AI2"/>
    <mergeCell ref="B41:D41"/>
    <mergeCell ref="F41:H41"/>
    <mergeCell ref="U23:AA23"/>
    <mergeCell ref="AD23:AJ23"/>
    <mergeCell ref="K23:O23"/>
    <mergeCell ref="K25:P25"/>
  </mergeCells>
  <conditionalFormatting sqref="Q57:Q63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R57:R63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{52441FD1-EC87-41B8-BF38-064428775270}</x14:id>
        </ext>
      </extLst>
    </cfRule>
  </conditionalFormatting>
  <pageMargins left="0.7" right="0.7" top="0.75" bottom="0.75" header="0.3" footer="0.3"/>
  <pageSetup paperSize="9" orientation="portrait" verticalDpi="597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441FD1-EC87-41B8-BF38-0644287752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R57:R63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2D3F-8D6B-4A37-A0A7-2D88960E6B89}">
  <dimension ref="A1:O52"/>
  <sheetViews>
    <sheetView topLeftCell="A35" workbookViewId="0">
      <selection activeCell="E51" sqref="E51"/>
    </sheetView>
  </sheetViews>
  <sheetFormatPr baseColWidth="10" defaultRowHeight="15" x14ac:dyDescent="0.25"/>
  <cols>
    <col min="1" max="1" width="11.42578125" style="4"/>
    <col min="2" max="3" width="14.140625" style="4" bestFit="1" customWidth="1"/>
    <col min="4" max="4" width="13.140625" style="4" bestFit="1" customWidth="1"/>
    <col min="5" max="5" width="13.28515625" style="4" customWidth="1"/>
    <col min="6" max="13" width="11.42578125" style="4"/>
    <col min="14" max="14" width="12.85546875" style="4" customWidth="1"/>
    <col min="15" max="15" width="22.42578125" style="4" customWidth="1"/>
    <col min="16" max="16384" width="11.42578125" style="4"/>
  </cols>
  <sheetData>
    <row r="1" spans="1:15" hidden="1" x14ac:dyDescent="0.25">
      <c r="A1" s="10" t="s">
        <v>66</v>
      </c>
      <c r="J1" s="347"/>
      <c r="K1" s="347"/>
      <c r="L1" s="347"/>
      <c r="M1" s="347"/>
      <c r="N1" s="347"/>
      <c r="O1" s="347"/>
    </row>
    <row r="2" spans="1:15" hidden="1" x14ac:dyDescent="0.25">
      <c r="B2" s="4" t="s">
        <v>67</v>
      </c>
      <c r="C2" s="4" t="s">
        <v>68</v>
      </c>
      <c r="D2" s="4" t="s">
        <v>69</v>
      </c>
      <c r="G2" s="4" t="str">
        <f>B2</f>
        <v>Total</v>
      </c>
      <c r="H2" s="4" t="str">
        <f>C2</f>
        <v xml:space="preserve">Demanda </v>
      </c>
      <c r="I2" s="4" t="str">
        <f>D2</f>
        <v>Suscripción</v>
      </c>
    </row>
    <row r="3" spans="1:15" hidden="1" x14ac:dyDescent="0.25">
      <c r="A3" s="4" t="s">
        <v>86</v>
      </c>
      <c r="B3" s="9">
        <v>16508862</v>
      </c>
      <c r="C3" s="9">
        <v>10277809</v>
      </c>
      <c r="D3" s="9">
        <v>6231053</v>
      </c>
      <c r="F3" s="4" t="s">
        <v>70</v>
      </c>
      <c r="G3" s="72">
        <f t="shared" ref="G3:I14" si="0">B3/1000000</f>
        <v>16.508862000000001</v>
      </c>
      <c r="H3" s="8">
        <f t="shared" si="0"/>
        <v>10.277809</v>
      </c>
      <c r="I3" s="8">
        <f t="shared" si="0"/>
        <v>6.2310530000000002</v>
      </c>
    </row>
    <row r="4" spans="1:15" hidden="1" x14ac:dyDescent="0.25">
      <c r="A4" s="4" t="s">
        <v>87</v>
      </c>
      <c r="B4" s="9">
        <v>17601081</v>
      </c>
      <c r="C4" s="9">
        <v>11132586</v>
      </c>
      <c r="D4" s="9">
        <v>6468495</v>
      </c>
      <c r="F4" s="4" t="s">
        <v>71</v>
      </c>
      <c r="G4" s="72">
        <f t="shared" si="0"/>
        <v>17.601081000000001</v>
      </c>
      <c r="H4" s="8">
        <f t="shared" si="0"/>
        <v>11.132586</v>
      </c>
      <c r="I4" s="8">
        <f t="shared" si="0"/>
        <v>6.4684949999999999</v>
      </c>
    </row>
    <row r="5" spans="1:15" hidden="1" x14ac:dyDescent="0.25">
      <c r="A5" s="4" t="s">
        <v>88</v>
      </c>
      <c r="B5" s="9">
        <v>19536812</v>
      </c>
      <c r="C5" s="9">
        <v>12729521</v>
      </c>
      <c r="D5" s="9">
        <v>6807291</v>
      </c>
      <c r="F5" s="4" t="s">
        <v>72</v>
      </c>
      <c r="G5" s="72">
        <f t="shared" si="0"/>
        <v>19.536812000000001</v>
      </c>
      <c r="H5" s="8">
        <f t="shared" si="0"/>
        <v>12.729521</v>
      </c>
      <c r="I5" s="8">
        <f t="shared" si="0"/>
        <v>6.8072910000000002</v>
      </c>
    </row>
    <row r="6" spans="1:15" hidden="1" x14ac:dyDescent="0.25">
      <c r="A6" s="4" t="s">
        <v>89</v>
      </c>
      <c r="B6" s="9">
        <v>21270706</v>
      </c>
      <c r="C6" s="9">
        <v>13997560</v>
      </c>
      <c r="D6" s="9">
        <v>7273146</v>
      </c>
      <c r="F6" s="4" t="s">
        <v>73</v>
      </c>
      <c r="G6" s="72">
        <f t="shared" si="0"/>
        <v>21.270706000000001</v>
      </c>
      <c r="H6" s="8">
        <f t="shared" si="0"/>
        <v>13.99756</v>
      </c>
      <c r="I6" s="8">
        <f t="shared" si="0"/>
        <v>7.2731459999999997</v>
      </c>
    </row>
    <row r="7" spans="1:15" hidden="1" x14ac:dyDescent="0.25">
      <c r="A7" s="4" t="s">
        <v>90</v>
      </c>
      <c r="B7" s="9">
        <v>21074469</v>
      </c>
      <c r="C7" s="9">
        <v>13033155</v>
      </c>
      <c r="D7" s="9">
        <v>8041314</v>
      </c>
      <c r="F7" s="4" t="s">
        <v>74</v>
      </c>
      <c r="G7" s="72">
        <f t="shared" si="0"/>
        <v>21.074469000000001</v>
      </c>
      <c r="H7" s="8">
        <f t="shared" si="0"/>
        <v>13.033155000000001</v>
      </c>
      <c r="I7" s="8">
        <f t="shared" si="0"/>
        <v>8.0413139999999999</v>
      </c>
    </row>
    <row r="8" spans="1:15" hidden="1" x14ac:dyDescent="0.25">
      <c r="A8" s="4" t="s">
        <v>91</v>
      </c>
      <c r="B8" s="9">
        <v>21313548</v>
      </c>
      <c r="C8" s="9">
        <v>12679530</v>
      </c>
      <c r="D8" s="9">
        <v>8634018</v>
      </c>
      <c r="F8" s="4" t="s">
        <v>75</v>
      </c>
      <c r="G8" s="72">
        <f t="shared" si="0"/>
        <v>21.313548000000001</v>
      </c>
      <c r="H8" s="8">
        <f t="shared" si="0"/>
        <v>12.67953</v>
      </c>
      <c r="I8" s="8">
        <f t="shared" si="0"/>
        <v>8.6340179999999993</v>
      </c>
    </row>
    <row r="9" spans="1:15" hidden="1" x14ac:dyDescent="0.25">
      <c r="A9" s="4" t="s">
        <v>92</v>
      </c>
      <c r="B9" s="9">
        <v>21875422</v>
      </c>
      <c r="C9" s="9">
        <v>12634863</v>
      </c>
      <c r="D9" s="9">
        <v>9240559</v>
      </c>
      <c r="F9" s="4" t="s">
        <v>76</v>
      </c>
      <c r="G9" s="72">
        <f t="shared" si="0"/>
        <v>21.875422</v>
      </c>
      <c r="H9" s="8">
        <f t="shared" si="0"/>
        <v>12.634862999999999</v>
      </c>
      <c r="I9" s="8">
        <f t="shared" si="0"/>
        <v>9.2405589999999993</v>
      </c>
    </row>
    <row r="10" spans="1:15" hidden="1" x14ac:dyDescent="0.25">
      <c r="A10" s="4" t="s">
        <v>93</v>
      </c>
      <c r="B10" s="9">
        <v>23748167</v>
      </c>
      <c r="C10" s="9">
        <v>13831615</v>
      </c>
      <c r="D10" s="9">
        <v>9916552</v>
      </c>
      <c r="F10" s="4" t="s">
        <v>77</v>
      </c>
      <c r="G10" s="72">
        <f t="shared" si="0"/>
        <v>23.748166999999999</v>
      </c>
      <c r="H10" s="8">
        <f t="shared" si="0"/>
        <v>13.831614999999999</v>
      </c>
      <c r="I10" s="8">
        <f t="shared" si="0"/>
        <v>9.9165519999999994</v>
      </c>
    </row>
    <row r="11" spans="1:15" hidden="1" x14ac:dyDescent="0.25">
      <c r="A11" s="4" t="s">
        <v>94</v>
      </c>
      <c r="B11" s="9">
        <v>23216663</v>
      </c>
      <c r="C11" s="9">
        <v>13119857</v>
      </c>
      <c r="D11" s="9">
        <v>10096806</v>
      </c>
      <c r="F11" s="4" t="s">
        <v>78</v>
      </c>
      <c r="G11" s="72">
        <f t="shared" si="0"/>
        <v>23.216663</v>
      </c>
      <c r="H11" s="8">
        <f t="shared" si="0"/>
        <v>13.119857</v>
      </c>
      <c r="I11" s="8">
        <f t="shared" si="0"/>
        <v>10.096806000000001</v>
      </c>
    </row>
    <row r="12" spans="1:15" hidden="1" x14ac:dyDescent="0.25">
      <c r="A12" s="4" t="s">
        <v>95</v>
      </c>
      <c r="B12" s="9">
        <v>23749663</v>
      </c>
      <c r="C12" s="9">
        <v>13524298</v>
      </c>
      <c r="D12" s="9">
        <v>10225365</v>
      </c>
      <c r="F12" s="4" t="s">
        <v>79</v>
      </c>
      <c r="G12" s="72">
        <f t="shared" si="0"/>
        <v>23.749663000000002</v>
      </c>
      <c r="H12" s="8">
        <f t="shared" si="0"/>
        <v>13.524298</v>
      </c>
      <c r="I12" s="8">
        <f t="shared" si="0"/>
        <v>10.225365</v>
      </c>
    </row>
    <row r="13" spans="1:15" hidden="1" x14ac:dyDescent="0.25">
      <c r="A13" s="4" t="s">
        <v>96</v>
      </c>
      <c r="B13" s="9">
        <v>24073323</v>
      </c>
      <c r="C13" s="9">
        <v>13676326</v>
      </c>
      <c r="D13" s="9">
        <v>10396997</v>
      </c>
      <c r="F13" s="4" t="s">
        <v>80</v>
      </c>
      <c r="G13" s="72">
        <f t="shared" si="0"/>
        <v>24.073322999999998</v>
      </c>
      <c r="H13" s="8">
        <f t="shared" si="0"/>
        <v>13.676326</v>
      </c>
      <c r="I13" s="8">
        <f t="shared" si="0"/>
        <v>10.396997000000001</v>
      </c>
    </row>
    <row r="14" spans="1:15" hidden="1" x14ac:dyDescent="0.25">
      <c r="A14" s="4" t="s">
        <v>97</v>
      </c>
      <c r="B14" s="9">
        <f>SUM(C14:D14)</f>
        <v>25755036</v>
      </c>
      <c r="C14" s="9">
        <v>15177943</v>
      </c>
      <c r="D14" s="9">
        <v>10577093</v>
      </c>
      <c r="F14" s="4" t="s">
        <v>81</v>
      </c>
      <c r="G14" s="72">
        <f t="shared" si="0"/>
        <v>25.755036</v>
      </c>
      <c r="H14" s="8">
        <f t="shared" si="0"/>
        <v>15.177943000000001</v>
      </c>
      <c r="I14" s="8">
        <f t="shared" si="0"/>
        <v>10.577093</v>
      </c>
    </row>
    <row r="15" spans="1:15" hidden="1" x14ac:dyDescent="0.25"/>
    <row r="16" spans="1:15" hidden="1" x14ac:dyDescent="0.25">
      <c r="B16" s="72">
        <f>B14-B6</f>
        <v>4484330</v>
      </c>
      <c r="C16" s="40"/>
      <c r="D16" s="40"/>
    </row>
    <row r="17" spans="1:9" hidden="1" x14ac:dyDescent="0.25">
      <c r="C17" s="40"/>
      <c r="D17" s="40"/>
    </row>
    <row r="18" spans="1:9" hidden="1" x14ac:dyDescent="0.25">
      <c r="C18" s="40"/>
      <c r="D18" s="40"/>
    </row>
    <row r="19" spans="1:9" hidden="1" x14ac:dyDescent="0.25">
      <c r="C19" s="40"/>
      <c r="D19" s="40"/>
    </row>
    <row r="20" spans="1:9" hidden="1" x14ac:dyDescent="0.25">
      <c r="C20" s="40"/>
      <c r="D20" s="40"/>
    </row>
    <row r="21" spans="1:9" hidden="1" x14ac:dyDescent="0.25">
      <c r="A21" s="10"/>
      <c r="B21" s="349" t="s">
        <v>82</v>
      </c>
      <c r="C21" s="349"/>
      <c r="F21" s="349" t="s">
        <v>83</v>
      </c>
      <c r="G21" s="349"/>
    </row>
    <row r="22" spans="1:9" hidden="1" x14ac:dyDescent="0.25">
      <c r="B22" s="46" t="s">
        <v>84</v>
      </c>
      <c r="C22" s="4" t="s">
        <v>85</v>
      </c>
      <c r="D22" s="46" t="s">
        <v>129</v>
      </c>
      <c r="E22" s="4" t="s">
        <v>85</v>
      </c>
      <c r="F22" s="46" t="s">
        <v>129</v>
      </c>
      <c r="G22" s="4" t="s">
        <v>85</v>
      </c>
    </row>
    <row r="23" spans="1:9" hidden="1" x14ac:dyDescent="0.25">
      <c r="A23" s="4" t="s">
        <v>86</v>
      </c>
      <c r="B23" s="73">
        <v>10050212</v>
      </c>
      <c r="C23" s="73">
        <v>227597</v>
      </c>
      <c r="F23" s="74">
        <v>4705053</v>
      </c>
      <c r="G23" s="74">
        <v>1526000</v>
      </c>
    </row>
    <row r="24" spans="1:9" hidden="1" x14ac:dyDescent="0.25">
      <c r="A24" s="4" t="s">
        <v>87</v>
      </c>
      <c r="B24" s="73">
        <v>10771655</v>
      </c>
      <c r="C24" s="73">
        <v>360931</v>
      </c>
      <c r="F24" s="74">
        <v>4577274</v>
      </c>
      <c r="G24" s="74">
        <v>1891221</v>
      </c>
    </row>
    <row r="25" spans="1:9" hidden="1" x14ac:dyDescent="0.25">
      <c r="A25" s="4" t="s">
        <v>88</v>
      </c>
      <c r="B25" s="73">
        <v>12269488</v>
      </c>
      <c r="C25" s="73">
        <v>460033</v>
      </c>
      <c r="F25" s="74">
        <v>4565951</v>
      </c>
      <c r="G25" s="74">
        <v>2241340</v>
      </c>
    </row>
    <row r="26" spans="1:9" hidden="1" x14ac:dyDescent="0.25">
      <c r="A26" s="10" t="s">
        <v>89</v>
      </c>
      <c r="B26" s="73">
        <v>13338188</v>
      </c>
      <c r="C26" s="73">
        <v>659372</v>
      </c>
      <c r="F26" s="74">
        <v>4624307</v>
      </c>
      <c r="G26" s="74">
        <v>2648839</v>
      </c>
    </row>
    <row r="27" spans="1:9" hidden="1" x14ac:dyDescent="0.25">
      <c r="A27" s="4" t="s">
        <v>90</v>
      </c>
      <c r="B27" s="73">
        <v>12195341</v>
      </c>
      <c r="C27" s="73">
        <v>837814</v>
      </c>
      <c r="F27" s="74">
        <v>4964986</v>
      </c>
      <c r="G27" s="74">
        <v>3076328</v>
      </c>
    </row>
    <row r="28" spans="1:9" hidden="1" x14ac:dyDescent="0.25">
      <c r="A28" s="4" t="s">
        <v>91</v>
      </c>
      <c r="B28" s="73">
        <v>11612375</v>
      </c>
      <c r="C28" s="73">
        <v>1067155</v>
      </c>
      <c r="F28" s="74">
        <v>4980304</v>
      </c>
      <c r="G28" s="74">
        <v>3653714</v>
      </c>
    </row>
    <row r="29" spans="1:9" hidden="1" x14ac:dyDescent="0.25">
      <c r="A29" s="4" t="s">
        <v>92</v>
      </c>
      <c r="B29" s="73">
        <v>11226853</v>
      </c>
      <c r="C29" s="73">
        <v>1408010</v>
      </c>
      <c r="F29" s="74">
        <v>4950940</v>
      </c>
      <c r="G29" s="74">
        <v>4289619</v>
      </c>
    </row>
    <row r="30" spans="1:9" hidden="1" x14ac:dyDescent="0.25">
      <c r="A30" s="4" t="s">
        <v>93</v>
      </c>
      <c r="B30" s="73">
        <v>11692711</v>
      </c>
      <c r="C30" s="73">
        <v>2138904</v>
      </c>
      <c r="D30" s="71">
        <f>B30/B26-1</f>
        <v>-0.12336585749128737</v>
      </c>
      <c r="E30" s="71">
        <f>C30/C26-1</f>
        <v>2.2438502089867329</v>
      </c>
      <c r="F30" s="74">
        <v>5030161</v>
      </c>
      <c r="G30" s="74">
        <v>4886391</v>
      </c>
      <c r="H30" s="71">
        <f>F30/F26-1</f>
        <v>8.7765366789013033E-2</v>
      </c>
      <c r="I30" s="71">
        <f>G30/G26-1</f>
        <v>0.84472933236032843</v>
      </c>
    </row>
    <row r="31" spans="1:9" hidden="1" x14ac:dyDescent="0.25">
      <c r="A31" s="4" t="s">
        <v>94</v>
      </c>
      <c r="B31" s="73">
        <v>10682398</v>
      </c>
      <c r="C31" s="73">
        <v>2437459</v>
      </c>
      <c r="D31" s="71"/>
      <c r="E31" s="71"/>
      <c r="F31" s="74">
        <v>4861134</v>
      </c>
      <c r="G31" s="74">
        <v>5235672</v>
      </c>
      <c r="H31" s="71"/>
      <c r="I31" s="71"/>
    </row>
    <row r="32" spans="1:9" hidden="1" x14ac:dyDescent="0.25">
      <c r="A32" s="4" t="s">
        <v>95</v>
      </c>
      <c r="B32" s="73">
        <v>10231332</v>
      </c>
      <c r="C32" s="73">
        <v>3292966</v>
      </c>
      <c r="D32" s="71"/>
      <c r="E32" s="71"/>
      <c r="F32" s="74">
        <v>4469364</v>
      </c>
      <c r="G32" s="74">
        <v>5756001</v>
      </c>
      <c r="H32" s="71"/>
      <c r="I32" s="71"/>
    </row>
    <row r="33" spans="1:13" hidden="1" x14ac:dyDescent="0.25">
      <c r="A33" s="4" t="s">
        <v>96</v>
      </c>
      <c r="B33" s="73">
        <v>9731948</v>
      </c>
      <c r="C33" s="73">
        <v>3944378</v>
      </c>
      <c r="D33" s="71"/>
      <c r="E33" s="71"/>
      <c r="F33" s="74">
        <v>4158447</v>
      </c>
      <c r="G33" s="74">
        <v>6238550</v>
      </c>
      <c r="H33" s="71"/>
      <c r="I33" s="71"/>
    </row>
    <row r="34" spans="1:13" hidden="1" x14ac:dyDescent="0.25">
      <c r="A34" s="4" t="s">
        <v>97</v>
      </c>
      <c r="B34" s="73">
        <v>9965341</v>
      </c>
      <c r="C34" s="73">
        <v>5212602</v>
      </c>
      <c r="D34" s="71">
        <f>B34/B30-1</f>
        <v>-0.14773049637504942</v>
      </c>
      <c r="E34" s="71">
        <f>C34/C30-1</f>
        <v>1.4370434577708959</v>
      </c>
      <c r="F34" s="74">
        <v>3800460</v>
      </c>
      <c r="G34" s="74">
        <v>6837816</v>
      </c>
      <c r="H34" s="71">
        <f>F34/F30-1</f>
        <v>-0.24446553499977441</v>
      </c>
      <c r="I34" s="71">
        <f>G34/G30-1</f>
        <v>0.39935915893754714</v>
      </c>
    </row>
    <row r="35" spans="1:13" x14ac:dyDescent="0.25">
      <c r="B35" s="349" t="s">
        <v>98</v>
      </c>
      <c r="C35" s="349"/>
      <c r="D35" s="349" t="s">
        <v>98</v>
      </c>
      <c r="E35" s="349"/>
      <c r="H35" s="4" t="s">
        <v>130</v>
      </c>
      <c r="I35" s="321"/>
      <c r="J35" s="321"/>
      <c r="K35" s="321"/>
      <c r="L35" s="321"/>
      <c r="M35" s="321"/>
    </row>
    <row r="36" spans="1:13" x14ac:dyDescent="0.25">
      <c r="A36" s="19"/>
      <c r="B36" s="19" t="str">
        <f>B22</f>
        <v>2G + 3G</v>
      </c>
      <c r="C36" s="19" t="str">
        <f>C22</f>
        <v>4G</v>
      </c>
      <c r="D36" s="19" t="str">
        <f>F22</f>
        <v>(2G + 3G)</v>
      </c>
      <c r="E36" s="19" t="str">
        <f>G22</f>
        <v>4G</v>
      </c>
    </row>
    <row r="37" spans="1:13" x14ac:dyDescent="0.25">
      <c r="A37" s="19" t="s">
        <v>70</v>
      </c>
      <c r="B37" s="336">
        <f t="shared" ref="B37:C48" si="1">B23+F23</f>
        <v>14755265</v>
      </c>
      <c r="C37" s="336">
        <f t="shared" si="1"/>
        <v>1753597</v>
      </c>
      <c r="D37" s="205">
        <f>B37/1000000</f>
        <v>14.755265</v>
      </c>
      <c r="E37" s="205">
        <f>C37/1000000</f>
        <v>1.7535970000000001</v>
      </c>
    </row>
    <row r="38" spans="1:13" x14ac:dyDescent="0.25">
      <c r="A38" s="19" t="s">
        <v>71</v>
      </c>
      <c r="B38" s="336">
        <f t="shared" si="1"/>
        <v>15348929</v>
      </c>
      <c r="C38" s="336">
        <f t="shared" si="1"/>
        <v>2252152</v>
      </c>
      <c r="D38" s="205">
        <f t="shared" ref="D38:E48" si="2">B38/1000000</f>
        <v>15.348929</v>
      </c>
      <c r="E38" s="205">
        <f t="shared" si="2"/>
        <v>2.2521520000000002</v>
      </c>
    </row>
    <row r="39" spans="1:13" x14ac:dyDescent="0.25">
      <c r="A39" s="19" t="s">
        <v>72</v>
      </c>
      <c r="B39" s="336">
        <f t="shared" si="1"/>
        <v>16835439</v>
      </c>
      <c r="C39" s="336">
        <f t="shared" si="1"/>
        <v>2701373</v>
      </c>
      <c r="D39" s="205">
        <f t="shared" si="2"/>
        <v>16.835439000000001</v>
      </c>
      <c r="E39" s="205">
        <f t="shared" si="2"/>
        <v>2.7013729999999998</v>
      </c>
    </row>
    <row r="40" spans="1:13" x14ac:dyDescent="0.25">
      <c r="A40" s="19" t="s">
        <v>73</v>
      </c>
      <c r="B40" s="336">
        <f t="shared" si="1"/>
        <v>17962495</v>
      </c>
      <c r="C40" s="336">
        <f t="shared" si="1"/>
        <v>3308211</v>
      </c>
      <c r="D40" s="205">
        <f t="shared" si="2"/>
        <v>17.962495000000001</v>
      </c>
      <c r="E40" s="205">
        <f t="shared" si="2"/>
        <v>3.308211</v>
      </c>
    </row>
    <row r="41" spans="1:13" x14ac:dyDescent="0.25">
      <c r="A41" s="19" t="s">
        <v>74</v>
      </c>
      <c r="B41" s="336">
        <f t="shared" si="1"/>
        <v>17160327</v>
      </c>
      <c r="C41" s="336">
        <f t="shared" si="1"/>
        <v>3914142</v>
      </c>
      <c r="D41" s="205">
        <f t="shared" si="2"/>
        <v>17.160326999999999</v>
      </c>
      <c r="E41" s="205">
        <f t="shared" si="2"/>
        <v>3.914142</v>
      </c>
    </row>
    <row r="42" spans="1:13" x14ac:dyDescent="0.25">
      <c r="A42" s="19" t="s">
        <v>75</v>
      </c>
      <c r="B42" s="336">
        <f t="shared" si="1"/>
        <v>16592679</v>
      </c>
      <c r="C42" s="336">
        <f t="shared" si="1"/>
        <v>4720869</v>
      </c>
      <c r="D42" s="205">
        <f t="shared" si="2"/>
        <v>16.592679</v>
      </c>
      <c r="E42" s="205">
        <f t="shared" si="2"/>
        <v>4.7208690000000004</v>
      </c>
    </row>
    <row r="43" spans="1:13" x14ac:dyDescent="0.25">
      <c r="A43" s="19" t="s">
        <v>76</v>
      </c>
      <c r="B43" s="336">
        <f t="shared" si="1"/>
        <v>16177793</v>
      </c>
      <c r="C43" s="336">
        <f t="shared" si="1"/>
        <v>5697629</v>
      </c>
      <c r="D43" s="205">
        <f t="shared" si="2"/>
        <v>16.177793000000001</v>
      </c>
      <c r="E43" s="205">
        <f t="shared" si="2"/>
        <v>5.6976290000000001</v>
      </c>
    </row>
    <row r="44" spans="1:13" x14ac:dyDescent="0.25">
      <c r="A44" s="19" t="s">
        <v>77</v>
      </c>
      <c r="B44" s="336">
        <f t="shared" si="1"/>
        <v>16722872</v>
      </c>
      <c r="C44" s="336">
        <f t="shared" si="1"/>
        <v>7025295</v>
      </c>
      <c r="D44" s="205">
        <f t="shared" si="2"/>
        <v>16.722871999999999</v>
      </c>
      <c r="E44" s="205">
        <f t="shared" si="2"/>
        <v>7.0252949999999998</v>
      </c>
    </row>
    <row r="45" spans="1:13" x14ac:dyDescent="0.25">
      <c r="A45" s="19" t="s">
        <v>78</v>
      </c>
      <c r="B45" s="336">
        <f t="shared" si="1"/>
        <v>15543532</v>
      </c>
      <c r="C45" s="336">
        <f t="shared" si="1"/>
        <v>7673131</v>
      </c>
      <c r="D45" s="205">
        <f t="shared" si="2"/>
        <v>15.543532000000001</v>
      </c>
      <c r="E45" s="205">
        <f t="shared" si="2"/>
        <v>7.6731309999999997</v>
      </c>
    </row>
    <row r="46" spans="1:13" x14ac:dyDescent="0.25">
      <c r="A46" s="19" t="s">
        <v>79</v>
      </c>
      <c r="B46" s="336">
        <f t="shared" si="1"/>
        <v>14700696</v>
      </c>
      <c r="C46" s="336">
        <f t="shared" si="1"/>
        <v>9048967</v>
      </c>
      <c r="D46" s="205">
        <f t="shared" si="2"/>
        <v>14.700696000000001</v>
      </c>
      <c r="E46" s="205">
        <f t="shared" si="2"/>
        <v>9.0489669999999993</v>
      </c>
    </row>
    <row r="47" spans="1:13" x14ac:dyDescent="0.25">
      <c r="A47" s="19" t="s">
        <v>80</v>
      </c>
      <c r="B47" s="336">
        <f t="shared" si="1"/>
        <v>13890395</v>
      </c>
      <c r="C47" s="336">
        <f t="shared" si="1"/>
        <v>10182928</v>
      </c>
      <c r="D47" s="205">
        <f t="shared" si="2"/>
        <v>13.890395</v>
      </c>
      <c r="E47" s="205">
        <f t="shared" si="2"/>
        <v>10.182928</v>
      </c>
    </row>
    <row r="48" spans="1:13" x14ac:dyDescent="0.25">
      <c r="A48" s="48" t="s">
        <v>81</v>
      </c>
      <c r="B48" s="336">
        <f t="shared" si="1"/>
        <v>13765801</v>
      </c>
      <c r="C48" s="336">
        <f t="shared" si="1"/>
        <v>12050418</v>
      </c>
      <c r="D48" s="205">
        <f t="shared" si="2"/>
        <v>13.765801</v>
      </c>
      <c r="E48" s="205">
        <f t="shared" si="2"/>
        <v>12.050418000000001</v>
      </c>
    </row>
    <row r="52" spans="8:14" ht="28.5" customHeight="1" x14ac:dyDescent="0.25">
      <c r="H52" s="338" t="s">
        <v>99</v>
      </c>
      <c r="I52" s="338"/>
      <c r="J52" s="338"/>
      <c r="K52" s="338"/>
      <c r="L52" s="338"/>
      <c r="M52" s="338"/>
      <c r="N52" s="338"/>
    </row>
  </sheetData>
  <mergeCells count="6">
    <mergeCell ref="H52:N52"/>
    <mergeCell ref="J1:O1"/>
    <mergeCell ref="B21:C21"/>
    <mergeCell ref="F21:G21"/>
    <mergeCell ref="B35:C35"/>
    <mergeCell ref="D35:E35"/>
  </mergeCells>
  <pageMargins left="0.7" right="0.7" top="0.75" bottom="0.75" header="0.3" footer="0.3"/>
  <pageSetup paperSize="9" orientation="portrait" verticalDpi="597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AA9A-CFAF-438C-B1C4-CB32DB384B18}">
  <dimension ref="A2:K66"/>
  <sheetViews>
    <sheetView zoomScaleNormal="100" workbookViewId="0">
      <selection activeCell="L61" sqref="L61"/>
    </sheetView>
  </sheetViews>
  <sheetFormatPr baseColWidth="10" defaultColWidth="11.42578125" defaultRowHeight="15" x14ac:dyDescent="0.25"/>
  <cols>
    <col min="1" max="1" width="11.42578125" style="4"/>
    <col min="2" max="3" width="11.5703125" style="4" bestFit="1" customWidth="1"/>
    <col min="4" max="6" width="13.140625" style="4" bestFit="1" customWidth="1"/>
    <col min="7" max="7" width="11.5703125" style="4" bestFit="1" customWidth="1"/>
    <col min="8" max="8" width="11.28515625" style="4" customWidth="1"/>
    <col min="9" max="10" width="11.5703125" style="4" bestFit="1" customWidth="1"/>
    <col min="11" max="11" width="14.140625" style="4" bestFit="1" customWidth="1"/>
    <col min="12" max="13" width="11.42578125" style="4"/>
    <col min="14" max="14" width="12.28515625" style="4" bestFit="1" customWidth="1"/>
    <col min="15" max="16" width="13.42578125" style="4" bestFit="1" customWidth="1"/>
    <col min="17" max="17" width="14" style="4" customWidth="1"/>
    <col min="18" max="18" width="16.28515625" style="4" customWidth="1"/>
    <col min="19" max="16384" width="11.42578125" style="4"/>
  </cols>
  <sheetData>
    <row r="2" spans="1:11" x14ac:dyDescent="0.25">
      <c r="A2" s="10" t="s">
        <v>131</v>
      </c>
    </row>
    <row r="4" spans="1:11" x14ac:dyDescent="0.25">
      <c r="A4" s="19"/>
      <c r="B4" s="19" t="s">
        <v>108</v>
      </c>
      <c r="C4" s="19" t="s">
        <v>110</v>
      </c>
      <c r="D4" s="19" t="s">
        <v>420</v>
      </c>
      <c r="E4" s="19" t="s">
        <v>418</v>
      </c>
      <c r="F4" s="19" t="s">
        <v>568</v>
      </c>
      <c r="G4" s="19" t="s">
        <v>109</v>
      </c>
      <c r="H4" s="19" t="s">
        <v>111</v>
      </c>
      <c r="I4" s="19" t="s">
        <v>272</v>
      </c>
      <c r="J4" s="19" t="s">
        <v>107</v>
      </c>
      <c r="K4" s="19" t="s">
        <v>67</v>
      </c>
    </row>
    <row r="5" spans="1:11" x14ac:dyDescent="0.25">
      <c r="A5" s="19">
        <v>2015</v>
      </c>
      <c r="B5" s="83">
        <f t="shared" ref="B5:J5" si="0">B42+B58</f>
        <v>190867</v>
      </c>
      <c r="C5" s="83">
        <f t="shared" si="0"/>
        <v>262487</v>
      </c>
      <c r="D5" s="83">
        <f t="shared" si="0"/>
        <v>2960620</v>
      </c>
      <c r="E5" s="83">
        <f t="shared" si="0"/>
        <v>3824873</v>
      </c>
      <c r="F5" s="83">
        <f t="shared" si="0"/>
        <v>12736514</v>
      </c>
      <c r="G5" s="83">
        <f t="shared" si="0"/>
        <v>251839</v>
      </c>
      <c r="H5" s="83">
        <f t="shared" si="0"/>
        <v>30566</v>
      </c>
      <c r="I5" s="83">
        <f t="shared" si="0"/>
        <v>120929</v>
      </c>
      <c r="J5" s="83">
        <f t="shared" si="0"/>
        <v>892011</v>
      </c>
      <c r="K5" s="83">
        <f>SUM(B5:J5)</f>
        <v>21270706</v>
      </c>
    </row>
    <row r="6" spans="1:11" x14ac:dyDescent="0.25">
      <c r="A6" s="19">
        <v>2017</v>
      </c>
      <c r="B6" s="83">
        <f t="shared" ref="B6:J6" si="1">B50+B66</f>
        <v>344866</v>
      </c>
      <c r="C6" s="83">
        <f t="shared" si="1"/>
        <v>674895</v>
      </c>
      <c r="D6" s="83">
        <f t="shared" si="1"/>
        <v>3281706</v>
      </c>
      <c r="E6" s="83">
        <f t="shared" si="1"/>
        <v>5774793</v>
      </c>
      <c r="F6" s="83">
        <f t="shared" si="1"/>
        <v>14677224</v>
      </c>
      <c r="G6" s="83">
        <f t="shared" si="1"/>
        <v>387576</v>
      </c>
      <c r="H6" s="83">
        <f t="shared" si="1"/>
        <v>13488</v>
      </c>
      <c r="I6" s="83">
        <f t="shared" si="1"/>
        <v>0</v>
      </c>
      <c r="J6" s="83">
        <f t="shared" si="1"/>
        <v>661671</v>
      </c>
      <c r="K6" s="83">
        <f>SUM(B6:J6)</f>
        <v>25816219</v>
      </c>
    </row>
    <row r="7" spans="1:11" x14ac:dyDescent="0.25">
      <c r="A7" s="19"/>
      <c r="B7" s="19" t="s">
        <v>108</v>
      </c>
      <c r="C7" s="19" t="s">
        <v>110</v>
      </c>
      <c r="D7" s="19" t="s">
        <v>420</v>
      </c>
      <c r="E7" s="19" t="s">
        <v>418</v>
      </c>
      <c r="F7" s="19" t="s">
        <v>568</v>
      </c>
      <c r="G7" s="19" t="s">
        <v>109</v>
      </c>
      <c r="H7" s="19" t="s">
        <v>111</v>
      </c>
      <c r="I7" s="19" t="s">
        <v>272</v>
      </c>
      <c r="J7" s="19" t="s">
        <v>107</v>
      </c>
      <c r="K7" s="19" t="s">
        <v>67</v>
      </c>
    </row>
    <row r="8" spans="1:11" x14ac:dyDescent="0.25">
      <c r="A8" s="19">
        <v>2015</v>
      </c>
      <c r="B8" s="337">
        <f>B5/$K5</f>
        <v>8.9732329523994174E-3</v>
      </c>
      <c r="C8" s="337">
        <f t="shared" ref="C8:K9" si="2">C5/$K5</f>
        <v>1.2340305018554626E-2</v>
      </c>
      <c r="D8" s="337">
        <f t="shared" si="2"/>
        <v>0.13918766965233781</v>
      </c>
      <c r="E8" s="337">
        <f t="shared" si="2"/>
        <v>0.17981880808281586</v>
      </c>
      <c r="F8" s="337">
        <f t="shared" si="2"/>
        <v>0.59878191161120842</v>
      </c>
      <c r="G8" s="337">
        <f t="shared" si="2"/>
        <v>1.1839710444965955E-2</v>
      </c>
      <c r="H8" s="337">
        <f t="shared" si="2"/>
        <v>1.4369997874071506E-3</v>
      </c>
      <c r="I8" s="337">
        <f t="shared" si="2"/>
        <v>5.6852367758738242E-3</v>
      </c>
      <c r="J8" s="337">
        <f t="shared" si="2"/>
        <v>4.1936125674436948E-2</v>
      </c>
      <c r="K8" s="337">
        <f t="shared" si="2"/>
        <v>1</v>
      </c>
    </row>
    <row r="9" spans="1:11" x14ac:dyDescent="0.25">
      <c r="A9" s="19">
        <v>2017</v>
      </c>
      <c r="B9" s="65">
        <f>B6/$K6</f>
        <v>1.3358501490865104E-2</v>
      </c>
      <c r="C9" s="65">
        <f t="shared" si="2"/>
        <v>2.6142286753920083E-2</v>
      </c>
      <c r="D9" s="65">
        <f t="shared" si="2"/>
        <v>0.12711799508673211</v>
      </c>
      <c r="E9" s="65">
        <f t="shared" si="2"/>
        <v>0.22368856570359896</v>
      </c>
      <c r="F9" s="65">
        <f t="shared" si="2"/>
        <v>0.56852725025302897</v>
      </c>
      <c r="G9" s="65">
        <f t="shared" si="2"/>
        <v>1.5012887828384164E-2</v>
      </c>
      <c r="H9" s="65">
        <f t="shared" si="2"/>
        <v>5.224622552202551E-4</v>
      </c>
      <c r="I9" s="65">
        <f t="shared" si="2"/>
        <v>0</v>
      </c>
      <c r="J9" s="65">
        <f t="shared" si="2"/>
        <v>2.5630050628250405E-2</v>
      </c>
      <c r="K9" s="65">
        <f t="shared" si="2"/>
        <v>1</v>
      </c>
    </row>
    <row r="11" spans="1:11" x14ac:dyDescent="0.25">
      <c r="A11" s="19"/>
      <c r="B11" s="19" t="str">
        <f>I7</f>
        <v>UNE-EPM</v>
      </c>
      <c r="C11" s="19" t="str">
        <f>H7</f>
        <v>Uff Móvil</v>
      </c>
      <c r="D11" s="19" t="str">
        <f>B7</f>
        <v>Éxito</v>
      </c>
      <c r="E11" s="19" t="str">
        <f>G7</f>
        <v>ETB</v>
      </c>
      <c r="F11" s="19" t="str">
        <f>J7</f>
        <v>Virgin</v>
      </c>
      <c r="G11" s="19" t="str">
        <f t="shared" ref="G11:J13" si="3">C7</f>
        <v>Avantel</v>
      </c>
      <c r="H11" s="19" t="str">
        <f t="shared" si="3"/>
        <v>Tigo</v>
      </c>
      <c r="I11" s="19" t="str">
        <f t="shared" si="3"/>
        <v>Movistar</v>
      </c>
      <c r="J11" s="19" t="str">
        <f t="shared" si="3"/>
        <v>Comcel</v>
      </c>
    </row>
    <row r="12" spans="1:11" x14ac:dyDescent="0.25">
      <c r="A12" s="19">
        <f>A8</f>
        <v>2015</v>
      </c>
      <c r="B12" s="65">
        <f>I8</f>
        <v>5.6852367758738242E-3</v>
      </c>
      <c r="C12" s="65">
        <f>H8</f>
        <v>1.4369997874071506E-3</v>
      </c>
      <c r="D12" s="65">
        <f>B8</f>
        <v>8.9732329523994174E-3</v>
      </c>
      <c r="E12" s="65">
        <f>G8</f>
        <v>1.1839710444965955E-2</v>
      </c>
      <c r="F12" s="65">
        <f>J8</f>
        <v>4.1936125674436948E-2</v>
      </c>
      <c r="G12" s="65">
        <f t="shared" si="3"/>
        <v>1.2340305018554626E-2</v>
      </c>
      <c r="H12" s="65">
        <f t="shared" si="3"/>
        <v>0.13918766965233781</v>
      </c>
      <c r="I12" s="65">
        <f t="shared" si="3"/>
        <v>0.17981880808281586</v>
      </c>
      <c r="J12" s="65">
        <f t="shared" si="3"/>
        <v>0.59878191161120842</v>
      </c>
    </row>
    <row r="13" spans="1:11" x14ac:dyDescent="0.25">
      <c r="A13" s="19">
        <f>A9</f>
        <v>2017</v>
      </c>
      <c r="B13" s="65">
        <f>I9</f>
        <v>0</v>
      </c>
      <c r="C13" s="65">
        <f>H9</f>
        <v>5.224622552202551E-4</v>
      </c>
      <c r="D13" s="65">
        <f>B9</f>
        <v>1.3358501490865104E-2</v>
      </c>
      <c r="E13" s="65">
        <f>G9</f>
        <v>1.5012887828384164E-2</v>
      </c>
      <c r="F13" s="65">
        <f>J9</f>
        <v>2.5630050628250405E-2</v>
      </c>
      <c r="G13" s="65">
        <f t="shared" si="3"/>
        <v>2.6142286753920083E-2</v>
      </c>
      <c r="H13" s="65">
        <f t="shared" si="3"/>
        <v>0.12711799508673211</v>
      </c>
      <c r="I13" s="65">
        <f t="shared" si="3"/>
        <v>0.22368856570359896</v>
      </c>
      <c r="J13" s="65">
        <f t="shared" si="3"/>
        <v>0.56852725025302897</v>
      </c>
    </row>
    <row r="15" spans="1:11" x14ac:dyDescent="0.25">
      <c r="A15" s="321" t="s">
        <v>132</v>
      </c>
      <c r="B15" s="321"/>
      <c r="C15" s="321"/>
      <c r="D15" s="321"/>
      <c r="E15" s="321"/>
      <c r="F15" s="321"/>
      <c r="G15" s="321"/>
      <c r="H15" s="321"/>
    </row>
    <row r="16" spans="1:11" x14ac:dyDescent="0.25">
      <c r="B16" s="71"/>
      <c r="C16" s="71"/>
      <c r="D16" s="71"/>
      <c r="E16" s="71"/>
      <c r="F16" s="71"/>
      <c r="G16" s="71"/>
    </row>
    <row r="34" spans="1:11" ht="36.75" customHeight="1" x14ac:dyDescent="0.25">
      <c r="A34" s="338" t="s">
        <v>99</v>
      </c>
      <c r="B34" s="338"/>
      <c r="C34" s="338"/>
      <c r="D34" s="338"/>
      <c r="E34" s="338"/>
      <c r="F34" s="338"/>
      <c r="G34" s="338"/>
    </row>
    <row r="36" spans="1:11" x14ac:dyDescent="0.25">
      <c r="A36" s="10" t="s">
        <v>554</v>
      </c>
    </row>
    <row r="38" spans="1:11" x14ac:dyDescent="0.25">
      <c r="A38" s="19"/>
      <c r="B38" s="19" t="s">
        <v>108</v>
      </c>
      <c r="C38" s="19" t="s">
        <v>110</v>
      </c>
      <c r="D38" s="19" t="s">
        <v>420</v>
      </c>
      <c r="E38" s="19" t="s">
        <v>418</v>
      </c>
      <c r="F38" s="19" t="s">
        <v>568</v>
      </c>
      <c r="G38" s="19" t="s">
        <v>109</v>
      </c>
      <c r="H38" s="19" t="s">
        <v>111</v>
      </c>
      <c r="I38" s="19" t="s">
        <v>272</v>
      </c>
      <c r="J38" s="19" t="s">
        <v>107</v>
      </c>
      <c r="K38" s="19" t="s">
        <v>67</v>
      </c>
    </row>
    <row r="39" spans="1:11" x14ac:dyDescent="0.25">
      <c r="A39" s="19" t="s">
        <v>86</v>
      </c>
      <c r="B39" s="110">
        <v>81880</v>
      </c>
      <c r="C39" s="110">
        <v>7128</v>
      </c>
      <c r="D39" s="110">
        <v>1418563</v>
      </c>
      <c r="E39" s="110">
        <v>1761233</v>
      </c>
      <c r="F39" s="110">
        <v>6444696</v>
      </c>
      <c r="G39" s="110">
        <v>18536</v>
      </c>
      <c r="H39" s="110">
        <v>38846</v>
      </c>
      <c r="I39" s="110">
        <v>20128</v>
      </c>
      <c r="J39" s="110">
        <v>486799</v>
      </c>
      <c r="K39" s="110">
        <v>10277809</v>
      </c>
    </row>
    <row r="40" spans="1:11" x14ac:dyDescent="0.25">
      <c r="A40" s="19" t="s">
        <v>87</v>
      </c>
      <c r="B40" s="110">
        <v>87674</v>
      </c>
      <c r="C40" s="110">
        <v>20715</v>
      </c>
      <c r="D40" s="110">
        <v>1656526</v>
      </c>
      <c r="E40" s="110">
        <v>1883126</v>
      </c>
      <c r="F40" s="110">
        <v>6615712</v>
      </c>
      <c r="G40" s="110">
        <v>50452</v>
      </c>
      <c r="H40" s="110">
        <v>32925</v>
      </c>
      <c r="I40" s="110">
        <v>19895</v>
      </c>
      <c r="J40" s="110">
        <v>765561</v>
      </c>
      <c r="K40" s="110">
        <v>11132586</v>
      </c>
    </row>
    <row r="41" spans="1:11" x14ac:dyDescent="0.25">
      <c r="A41" s="19" t="s">
        <v>88</v>
      </c>
      <c r="B41" s="110">
        <v>138497</v>
      </c>
      <c r="C41" s="110">
        <v>38740</v>
      </c>
      <c r="D41" s="110">
        <v>1696276</v>
      </c>
      <c r="E41" s="110">
        <v>1931407</v>
      </c>
      <c r="F41" s="110">
        <v>7953881</v>
      </c>
      <c r="G41" s="110">
        <v>69714</v>
      </c>
      <c r="H41" s="110">
        <v>32328</v>
      </c>
      <c r="I41" s="110">
        <v>19832</v>
      </c>
      <c r="J41" s="110">
        <v>848846</v>
      </c>
      <c r="K41" s="110">
        <v>12729521</v>
      </c>
    </row>
    <row r="42" spans="1:11" x14ac:dyDescent="0.25">
      <c r="A42" s="19" t="s">
        <v>89</v>
      </c>
      <c r="B42" s="110">
        <v>190867</v>
      </c>
      <c r="C42" s="110">
        <v>60109</v>
      </c>
      <c r="D42" s="110">
        <v>1898850</v>
      </c>
      <c r="E42" s="110">
        <v>2103174</v>
      </c>
      <c r="F42" s="110">
        <v>8721817</v>
      </c>
      <c r="G42" s="110">
        <v>80468</v>
      </c>
      <c r="H42" s="110">
        <v>30566</v>
      </c>
      <c r="I42" s="110">
        <v>19698</v>
      </c>
      <c r="J42" s="110">
        <v>892011</v>
      </c>
      <c r="K42" s="110">
        <v>13997560</v>
      </c>
    </row>
    <row r="43" spans="1:11" x14ac:dyDescent="0.25">
      <c r="A43" s="19" t="s">
        <v>90</v>
      </c>
      <c r="B43" s="110">
        <v>141562</v>
      </c>
      <c r="C43" s="110">
        <v>78991</v>
      </c>
      <c r="D43" s="110">
        <v>1886410</v>
      </c>
      <c r="E43" s="110">
        <v>2065256</v>
      </c>
      <c r="F43" s="110">
        <v>8039616</v>
      </c>
      <c r="G43" s="110">
        <v>77954</v>
      </c>
      <c r="H43" s="110">
        <v>25589</v>
      </c>
      <c r="I43" s="110">
        <v>19605</v>
      </c>
      <c r="J43" s="110">
        <v>698172</v>
      </c>
      <c r="K43" s="110">
        <v>13033155</v>
      </c>
    </row>
    <row r="44" spans="1:11" x14ac:dyDescent="0.25">
      <c r="A44" s="19" t="s">
        <v>91</v>
      </c>
      <c r="B44" s="110">
        <v>132072</v>
      </c>
      <c r="C44" s="110">
        <v>104744</v>
      </c>
      <c r="D44" s="110">
        <v>1889439</v>
      </c>
      <c r="E44" s="110">
        <v>2049869</v>
      </c>
      <c r="F44" s="110">
        <v>7892606</v>
      </c>
      <c r="G44" s="110">
        <v>69351</v>
      </c>
      <c r="H44" s="110">
        <v>22819</v>
      </c>
      <c r="I44" s="110">
        <v>8776</v>
      </c>
      <c r="J44" s="110">
        <v>509854</v>
      </c>
      <c r="K44" s="110">
        <v>12679530</v>
      </c>
    </row>
    <row r="45" spans="1:11" x14ac:dyDescent="0.25">
      <c r="A45" s="19" t="s">
        <v>92</v>
      </c>
      <c r="B45" s="110">
        <v>162826</v>
      </c>
      <c r="C45" s="110">
        <v>133116</v>
      </c>
      <c r="D45" s="110">
        <v>1733657</v>
      </c>
      <c r="E45" s="110">
        <v>2140561</v>
      </c>
      <c r="F45" s="110">
        <v>7767243</v>
      </c>
      <c r="G45" s="110">
        <v>115311</v>
      </c>
      <c r="H45" s="110">
        <v>21322</v>
      </c>
      <c r="I45" s="110">
        <v>7601</v>
      </c>
      <c r="J45" s="110">
        <v>553226</v>
      </c>
      <c r="K45" s="110">
        <v>12634863</v>
      </c>
    </row>
    <row r="46" spans="1:11" x14ac:dyDescent="0.25">
      <c r="A46" s="19" t="s">
        <v>93</v>
      </c>
      <c r="B46" s="110">
        <v>213527</v>
      </c>
      <c r="C46" s="110">
        <v>170636</v>
      </c>
      <c r="D46" s="110">
        <v>1913520</v>
      </c>
      <c r="E46" s="110">
        <v>2054797</v>
      </c>
      <c r="F46" s="110">
        <v>8619856</v>
      </c>
      <c r="G46" s="110">
        <v>157177</v>
      </c>
      <c r="H46" s="110">
        <v>21717</v>
      </c>
      <c r="I46" s="110">
        <v>15</v>
      </c>
      <c r="J46" s="110">
        <v>680370</v>
      </c>
      <c r="K46" s="110">
        <v>13831615</v>
      </c>
    </row>
    <row r="47" spans="1:11" x14ac:dyDescent="0.25">
      <c r="A47" s="19" t="s">
        <v>94</v>
      </c>
      <c r="B47" s="110">
        <v>224228</v>
      </c>
      <c r="C47" s="110">
        <v>188627</v>
      </c>
      <c r="D47" s="110">
        <v>1666589</v>
      </c>
      <c r="E47" s="110">
        <v>2153816</v>
      </c>
      <c r="F47" s="110">
        <v>8032270</v>
      </c>
      <c r="G47" s="110">
        <v>163372</v>
      </c>
      <c r="H47" s="110">
        <v>16318</v>
      </c>
      <c r="I47" s="110">
        <v>10</v>
      </c>
      <c r="J47" s="110">
        <v>674627</v>
      </c>
      <c r="K47" s="110">
        <v>13119857</v>
      </c>
    </row>
    <row r="48" spans="1:11" x14ac:dyDescent="0.25">
      <c r="A48" s="19" t="s">
        <v>95</v>
      </c>
      <c r="B48" s="110">
        <v>224657</v>
      </c>
      <c r="C48" s="110">
        <v>238816</v>
      </c>
      <c r="D48" s="110">
        <v>1724990</v>
      </c>
      <c r="E48" s="110">
        <v>2315097</v>
      </c>
      <c r="F48" s="110">
        <v>8192289</v>
      </c>
      <c r="G48" s="110">
        <v>173611</v>
      </c>
      <c r="H48" s="110">
        <v>15328</v>
      </c>
      <c r="I48" s="110">
        <v>7</v>
      </c>
      <c r="J48" s="110">
        <v>639503</v>
      </c>
      <c r="K48" s="110">
        <v>13524298</v>
      </c>
    </row>
    <row r="49" spans="1:11" x14ac:dyDescent="0.25">
      <c r="A49" s="19" t="s">
        <v>96</v>
      </c>
      <c r="B49" s="110">
        <v>235141</v>
      </c>
      <c r="C49" s="110">
        <v>276671</v>
      </c>
      <c r="D49" s="110">
        <v>1730931</v>
      </c>
      <c r="E49" s="110">
        <v>2396210</v>
      </c>
      <c r="F49" s="110">
        <v>8236983</v>
      </c>
      <c r="G49" s="110">
        <v>178639</v>
      </c>
      <c r="H49" s="110">
        <v>14313</v>
      </c>
      <c r="I49" s="110">
        <v>0</v>
      </c>
      <c r="J49" s="110">
        <v>607438</v>
      </c>
      <c r="K49" s="110">
        <v>13676326</v>
      </c>
    </row>
    <row r="50" spans="1:11" x14ac:dyDescent="0.25">
      <c r="A50" s="48" t="s">
        <v>97</v>
      </c>
      <c r="B50" s="110">
        <v>344866</v>
      </c>
      <c r="C50" s="110">
        <v>316824</v>
      </c>
      <c r="D50" s="110">
        <v>1980155</v>
      </c>
      <c r="E50" s="110">
        <v>2689513</v>
      </c>
      <c r="F50" s="110">
        <v>8984765</v>
      </c>
      <c r="G50" s="110">
        <v>186661</v>
      </c>
      <c r="H50" s="110">
        <v>13488</v>
      </c>
      <c r="I50" s="110">
        <v>0</v>
      </c>
      <c r="J50" s="110">
        <v>661671</v>
      </c>
      <c r="K50" s="110">
        <v>15177943</v>
      </c>
    </row>
    <row r="52" spans="1:11" x14ac:dyDescent="0.25">
      <c r="A52" s="10" t="s">
        <v>555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</row>
    <row r="54" spans="1:11" x14ac:dyDescent="0.25">
      <c r="A54" s="19"/>
      <c r="B54" s="19" t="s">
        <v>108</v>
      </c>
      <c r="C54" s="19" t="s">
        <v>110</v>
      </c>
      <c r="D54" s="19" t="s">
        <v>420</v>
      </c>
      <c r="E54" s="19" t="s">
        <v>418</v>
      </c>
      <c r="F54" s="19" t="s">
        <v>568</v>
      </c>
      <c r="G54" s="19" t="s">
        <v>109</v>
      </c>
      <c r="H54" s="19" t="s">
        <v>111</v>
      </c>
      <c r="I54" s="19" t="s">
        <v>272</v>
      </c>
      <c r="J54" s="19" t="s">
        <v>107</v>
      </c>
      <c r="K54" s="19" t="s">
        <v>67</v>
      </c>
    </row>
    <row r="55" spans="1:11" x14ac:dyDescent="0.25">
      <c r="A55" s="19" t="s">
        <v>86</v>
      </c>
      <c r="B55" s="110">
        <v>0</v>
      </c>
      <c r="C55" s="110">
        <v>85122</v>
      </c>
      <c r="D55" s="110">
        <v>980981</v>
      </c>
      <c r="E55" s="110">
        <v>1458092</v>
      </c>
      <c r="F55" s="110">
        <v>3510816</v>
      </c>
      <c r="G55" s="110">
        <v>36102</v>
      </c>
      <c r="H55" s="110">
        <v>0</v>
      </c>
      <c r="I55" s="110">
        <v>159940</v>
      </c>
      <c r="J55" s="110">
        <v>0</v>
      </c>
      <c r="K55" s="110">
        <v>6231053</v>
      </c>
    </row>
    <row r="56" spans="1:11" x14ac:dyDescent="0.25">
      <c r="A56" s="19" t="s">
        <v>87</v>
      </c>
      <c r="B56" s="110">
        <v>0</v>
      </c>
      <c r="C56" s="110">
        <v>149744</v>
      </c>
      <c r="D56" s="110">
        <v>1011889</v>
      </c>
      <c r="E56" s="110">
        <v>1501063</v>
      </c>
      <c r="F56" s="110">
        <v>3593972</v>
      </c>
      <c r="G56" s="110">
        <v>69932</v>
      </c>
      <c r="H56" s="110">
        <v>0</v>
      </c>
      <c r="I56" s="110">
        <v>141895</v>
      </c>
      <c r="J56" s="110">
        <v>0</v>
      </c>
      <c r="K56" s="110">
        <v>6468495</v>
      </c>
    </row>
    <row r="57" spans="1:11" s="76" customFormat="1" x14ac:dyDescent="0.25">
      <c r="A57" s="48" t="s">
        <v>88</v>
      </c>
      <c r="B57" s="319">
        <v>0</v>
      </c>
      <c r="C57" s="319">
        <v>180476</v>
      </c>
      <c r="D57" s="319">
        <v>1044135</v>
      </c>
      <c r="E57" s="319">
        <v>1603042</v>
      </c>
      <c r="F57" s="319">
        <v>3732389</v>
      </c>
      <c r="G57" s="319">
        <v>123378</v>
      </c>
      <c r="H57" s="319">
        <v>0</v>
      </c>
      <c r="I57" s="319">
        <v>123871</v>
      </c>
      <c r="J57" s="319">
        <v>0</v>
      </c>
      <c r="K57" s="319">
        <v>6807291</v>
      </c>
    </row>
    <row r="58" spans="1:11" s="76" customFormat="1" x14ac:dyDescent="0.25">
      <c r="A58" s="48" t="s">
        <v>89</v>
      </c>
      <c r="B58" s="319">
        <v>0</v>
      </c>
      <c r="C58" s="319">
        <v>202378</v>
      </c>
      <c r="D58" s="319">
        <v>1061770</v>
      </c>
      <c r="E58" s="319">
        <v>1721699</v>
      </c>
      <c r="F58" s="319">
        <v>4014697</v>
      </c>
      <c r="G58" s="319">
        <v>171371</v>
      </c>
      <c r="H58" s="319">
        <v>0</v>
      </c>
      <c r="I58" s="319">
        <v>101231</v>
      </c>
      <c r="J58" s="319">
        <v>0</v>
      </c>
      <c r="K58" s="319">
        <v>7273146</v>
      </c>
    </row>
    <row r="59" spans="1:11" s="76" customFormat="1" x14ac:dyDescent="0.25">
      <c r="A59" s="48" t="s">
        <v>90</v>
      </c>
      <c r="B59" s="319">
        <v>0</v>
      </c>
      <c r="C59" s="319">
        <v>230637</v>
      </c>
      <c r="D59" s="319">
        <v>960867</v>
      </c>
      <c r="E59" s="319">
        <v>2139784</v>
      </c>
      <c r="F59" s="319">
        <v>4462082</v>
      </c>
      <c r="G59" s="319">
        <v>183037</v>
      </c>
      <c r="H59" s="319">
        <v>0</v>
      </c>
      <c r="I59" s="319">
        <v>64907</v>
      </c>
      <c r="J59" s="319">
        <v>0</v>
      </c>
      <c r="K59" s="319">
        <v>8041314</v>
      </c>
    </row>
    <row r="60" spans="1:11" s="76" customFormat="1" x14ac:dyDescent="0.25">
      <c r="A60" s="48" t="s">
        <v>91</v>
      </c>
      <c r="B60" s="319">
        <v>0</v>
      </c>
      <c r="C60" s="319">
        <v>259410</v>
      </c>
      <c r="D60" s="319">
        <v>1029992</v>
      </c>
      <c r="E60" s="319">
        <v>2283505</v>
      </c>
      <c r="F60" s="319">
        <v>4810745</v>
      </c>
      <c r="G60" s="319">
        <v>206502</v>
      </c>
      <c r="H60" s="319">
        <v>0</v>
      </c>
      <c r="I60" s="319">
        <v>43864</v>
      </c>
      <c r="J60" s="319">
        <v>0</v>
      </c>
      <c r="K60" s="319">
        <v>8634018</v>
      </c>
    </row>
    <row r="61" spans="1:11" s="76" customFormat="1" x14ac:dyDescent="0.25">
      <c r="A61" s="48" t="s">
        <v>92</v>
      </c>
      <c r="B61" s="319">
        <v>0</v>
      </c>
      <c r="C61" s="319">
        <v>286137</v>
      </c>
      <c r="D61" s="319">
        <v>1146431</v>
      </c>
      <c r="E61" s="319">
        <v>2403957</v>
      </c>
      <c r="F61" s="319">
        <v>5114045</v>
      </c>
      <c r="G61" s="319">
        <v>253811</v>
      </c>
      <c r="H61" s="319">
        <v>0</v>
      </c>
      <c r="I61" s="319">
        <v>36178</v>
      </c>
      <c r="J61" s="319">
        <v>0</v>
      </c>
      <c r="K61" s="319">
        <v>9240559</v>
      </c>
    </row>
    <row r="62" spans="1:11" s="76" customFormat="1" x14ac:dyDescent="0.25">
      <c r="A62" s="48" t="s">
        <v>93</v>
      </c>
      <c r="B62" s="319">
        <v>0</v>
      </c>
      <c r="C62" s="319">
        <v>272279</v>
      </c>
      <c r="D62" s="319">
        <v>1163566</v>
      </c>
      <c r="E62" s="319">
        <v>2914134</v>
      </c>
      <c r="F62" s="319">
        <v>5288013</v>
      </c>
      <c r="G62" s="319">
        <v>269398</v>
      </c>
      <c r="H62" s="319">
        <v>0</v>
      </c>
      <c r="I62" s="319">
        <v>9162</v>
      </c>
      <c r="J62" s="319">
        <v>0</v>
      </c>
      <c r="K62" s="319">
        <v>9916552</v>
      </c>
    </row>
    <row r="63" spans="1:11" s="76" customFormat="1" x14ac:dyDescent="0.25">
      <c r="A63" s="48" t="s">
        <v>94</v>
      </c>
      <c r="B63" s="319">
        <v>0</v>
      </c>
      <c r="C63" s="319">
        <v>257738</v>
      </c>
      <c r="D63" s="319">
        <v>1197135</v>
      </c>
      <c r="E63" s="319">
        <v>3019370</v>
      </c>
      <c r="F63" s="319">
        <v>5400332</v>
      </c>
      <c r="G63" s="319">
        <v>216094</v>
      </c>
      <c r="H63" s="319">
        <v>0</v>
      </c>
      <c r="I63" s="319">
        <v>6137</v>
      </c>
      <c r="J63" s="319">
        <v>0</v>
      </c>
      <c r="K63" s="319">
        <v>10096806</v>
      </c>
    </row>
    <row r="64" spans="1:11" s="76" customFormat="1" x14ac:dyDescent="0.25">
      <c r="A64" s="48" t="s">
        <v>95</v>
      </c>
      <c r="B64" s="319">
        <v>0</v>
      </c>
      <c r="C64" s="319">
        <v>268209</v>
      </c>
      <c r="D64" s="319">
        <v>1216227</v>
      </c>
      <c r="E64" s="319">
        <v>3027957</v>
      </c>
      <c r="F64" s="319">
        <v>5503668</v>
      </c>
      <c r="G64" s="319">
        <v>203324</v>
      </c>
      <c r="H64" s="319">
        <v>0</v>
      </c>
      <c r="I64" s="319">
        <v>5980</v>
      </c>
      <c r="J64" s="319">
        <v>0</v>
      </c>
      <c r="K64" s="319">
        <v>10225365</v>
      </c>
    </row>
    <row r="65" spans="1:11" s="76" customFormat="1" x14ac:dyDescent="0.25">
      <c r="A65" s="48" t="s">
        <v>96</v>
      </c>
      <c r="B65" s="319">
        <v>0</v>
      </c>
      <c r="C65" s="319">
        <v>303617</v>
      </c>
      <c r="D65" s="319">
        <v>1243355</v>
      </c>
      <c r="E65" s="319">
        <v>3093286</v>
      </c>
      <c r="F65" s="319">
        <v>5582659</v>
      </c>
      <c r="G65" s="319">
        <v>172141</v>
      </c>
      <c r="H65" s="319">
        <v>0</v>
      </c>
      <c r="I65" s="319">
        <v>1939</v>
      </c>
      <c r="J65" s="319">
        <v>0</v>
      </c>
      <c r="K65" s="319">
        <v>10396997</v>
      </c>
    </row>
    <row r="66" spans="1:11" x14ac:dyDescent="0.25">
      <c r="A66" s="48" t="s">
        <v>97</v>
      </c>
      <c r="B66" s="319">
        <v>0</v>
      </c>
      <c r="C66" s="319">
        <v>358071</v>
      </c>
      <c r="D66" s="319">
        <v>1301551</v>
      </c>
      <c r="E66" s="319">
        <v>3085280</v>
      </c>
      <c r="F66" s="319">
        <v>5692459</v>
      </c>
      <c r="G66" s="319">
        <v>200915</v>
      </c>
      <c r="H66" s="319">
        <v>0</v>
      </c>
      <c r="I66" s="319">
        <v>0</v>
      </c>
      <c r="J66" s="319">
        <v>0</v>
      </c>
      <c r="K66" s="319">
        <v>10638276</v>
      </c>
    </row>
  </sheetData>
  <mergeCells count="1">
    <mergeCell ref="A34:G34"/>
  </mergeCells>
  <pageMargins left="0.7" right="0.7" top="0.75" bottom="0.75" header="0.3" footer="0.3"/>
  <pageSetup paperSize="9" orientation="portrait" verticalDpi="597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70F0-2432-423C-8734-148BC6D1F32F}">
  <dimension ref="A1:S52"/>
  <sheetViews>
    <sheetView topLeftCell="A16" zoomScaleNormal="100" workbookViewId="0">
      <selection activeCell="O16" sqref="O16"/>
    </sheetView>
  </sheetViews>
  <sheetFormatPr baseColWidth="10" defaultRowHeight="19.5" customHeight="1" x14ac:dyDescent="0.25"/>
  <cols>
    <col min="1" max="1" width="11.42578125" style="4"/>
    <col min="2" max="2" width="10.28515625" style="4" customWidth="1"/>
    <col min="3" max="3" width="10.85546875" style="4" customWidth="1"/>
    <col min="4" max="6" width="14.140625" style="4" bestFit="1" customWidth="1"/>
    <col min="7" max="9" width="11.5703125" style="4" bestFit="1" customWidth="1"/>
    <col min="10" max="10" width="13.140625" style="4" bestFit="1" customWidth="1"/>
    <col min="11" max="11" width="14.140625" style="4" bestFit="1" customWidth="1"/>
    <col min="12" max="13" width="11.42578125" style="4"/>
    <col min="14" max="15" width="12.7109375" style="4" bestFit="1" customWidth="1"/>
    <col min="16" max="16" width="11.42578125" style="4"/>
    <col min="17" max="17" width="15.5703125" style="4" customWidth="1"/>
    <col min="18" max="18" width="13.7109375" style="4" customWidth="1"/>
    <col min="19" max="19" width="13.140625" style="4" customWidth="1"/>
    <col min="20" max="16384" width="11.42578125" style="4"/>
  </cols>
  <sheetData>
    <row r="1" spans="1:18" ht="15" customHeight="1" x14ac:dyDescent="0.25">
      <c r="A1" s="10" t="s">
        <v>556</v>
      </c>
      <c r="L1" s="347"/>
      <c r="M1" s="347"/>
      <c r="N1" s="347"/>
      <c r="O1" s="347"/>
      <c r="P1" s="347"/>
      <c r="Q1" s="347"/>
      <c r="R1" s="347"/>
    </row>
    <row r="2" spans="1:18" ht="15" customHeight="1" x14ac:dyDescent="0.25">
      <c r="B2" s="4" t="s">
        <v>133</v>
      </c>
      <c r="F2" s="349" t="s">
        <v>137</v>
      </c>
      <c r="G2" s="349"/>
      <c r="H2" s="349"/>
      <c r="I2" s="349"/>
      <c r="J2" s="349"/>
      <c r="L2" s="347"/>
      <c r="M2" s="347"/>
      <c r="N2" s="347"/>
      <c r="O2" s="347"/>
      <c r="P2" s="347"/>
      <c r="Q2" s="347"/>
      <c r="R2" s="347"/>
    </row>
    <row r="3" spans="1:18" ht="15" customHeight="1" x14ac:dyDescent="0.25">
      <c r="B3" s="4" t="s">
        <v>134</v>
      </c>
      <c r="C3" s="4" t="s">
        <v>135</v>
      </c>
      <c r="F3" s="200"/>
      <c r="G3" s="200"/>
      <c r="H3" s="200"/>
      <c r="I3" s="200"/>
      <c r="J3" s="200"/>
    </row>
    <row r="4" spans="1:18" ht="15" customHeight="1" x14ac:dyDescent="0.25">
      <c r="A4" s="4" t="s">
        <v>86</v>
      </c>
      <c r="B4" s="93">
        <v>45.073217999999997</v>
      </c>
      <c r="C4" s="93">
        <v>11.059504</v>
      </c>
      <c r="D4" s="40"/>
    </row>
    <row r="5" spans="1:18" ht="15" customHeight="1" x14ac:dyDescent="0.25">
      <c r="A5" s="4" t="s">
        <v>87</v>
      </c>
      <c r="B5" s="93">
        <v>44.875878</v>
      </c>
      <c r="C5" s="93">
        <v>11.106578000000001</v>
      </c>
      <c r="D5" s="40"/>
      <c r="E5" s="40"/>
      <c r="F5" s="40"/>
      <c r="G5" s="71"/>
    </row>
    <row r="6" spans="1:18" ht="15" customHeight="1" x14ac:dyDescent="0.25">
      <c r="A6" s="4" t="s">
        <v>88</v>
      </c>
      <c r="B6" s="93">
        <v>44.986573</v>
      </c>
      <c r="C6" s="93">
        <v>11.271998</v>
      </c>
      <c r="D6" s="40"/>
      <c r="E6" s="40"/>
      <c r="F6" s="40"/>
      <c r="G6" s="71"/>
    </row>
    <row r="7" spans="1:18" ht="15" customHeight="1" x14ac:dyDescent="0.25">
      <c r="A7" s="4" t="s">
        <v>89</v>
      </c>
      <c r="B7" s="93">
        <v>45.878731000000002</v>
      </c>
      <c r="C7" s="93">
        <v>11.448739</v>
      </c>
      <c r="D7" s="40"/>
      <c r="E7" s="40"/>
      <c r="F7" s="40"/>
      <c r="G7" s="71"/>
    </row>
    <row r="8" spans="1:18" ht="15" customHeight="1" x14ac:dyDescent="0.25">
      <c r="A8" s="4" t="s">
        <v>90</v>
      </c>
      <c r="B8" s="93">
        <v>45.810699999999997</v>
      </c>
      <c r="C8" s="93">
        <v>11.481921</v>
      </c>
      <c r="D8" s="40"/>
      <c r="E8" s="40"/>
      <c r="F8" s="40"/>
      <c r="G8" s="71"/>
    </row>
    <row r="9" spans="1:18" ht="15" customHeight="1" x14ac:dyDescent="0.25">
      <c r="A9" s="4" t="s">
        <v>91</v>
      </c>
      <c r="B9" s="93">
        <v>46.236268000000003</v>
      </c>
      <c r="C9" s="93">
        <v>11.691144</v>
      </c>
      <c r="D9" s="40"/>
      <c r="E9" s="40"/>
      <c r="F9" s="40"/>
      <c r="G9" s="71"/>
    </row>
    <row r="10" spans="1:18" ht="15" customHeight="1" x14ac:dyDescent="0.25">
      <c r="A10" s="4" t="s">
        <v>92</v>
      </c>
      <c r="B10" s="93">
        <v>46.561652000000002</v>
      </c>
      <c r="C10" s="93">
        <v>11.962097999999999</v>
      </c>
      <c r="D10" s="40"/>
      <c r="E10" s="40"/>
      <c r="F10" s="40"/>
      <c r="G10" s="71"/>
    </row>
    <row r="11" spans="1:18" ht="15" customHeight="1" x14ac:dyDescent="0.25">
      <c r="A11" s="4" t="s">
        <v>93</v>
      </c>
      <c r="B11" s="93">
        <v>46.572192000000001</v>
      </c>
      <c r="C11" s="93">
        <v>12.112731999999999</v>
      </c>
      <c r="D11" s="40"/>
      <c r="E11" s="40"/>
      <c r="F11" s="40"/>
      <c r="G11" s="71"/>
      <c r="H11" s="71"/>
      <c r="I11" s="71"/>
    </row>
    <row r="12" spans="1:18" ht="15" customHeight="1" x14ac:dyDescent="0.25">
      <c r="A12" s="4" t="s">
        <v>94</v>
      </c>
      <c r="B12" s="93">
        <v>46.876130000000003</v>
      </c>
      <c r="C12" s="93">
        <v>12.198738000000001</v>
      </c>
      <c r="D12" s="40"/>
      <c r="E12" s="40"/>
      <c r="F12" s="40"/>
      <c r="G12" s="71"/>
      <c r="H12" s="94"/>
      <c r="I12" s="94"/>
    </row>
    <row r="13" spans="1:18" ht="15" customHeight="1" x14ac:dyDescent="0.25">
      <c r="A13" s="4" t="s">
        <v>95</v>
      </c>
      <c r="B13" s="93">
        <v>47.405026999999997</v>
      </c>
      <c r="C13" s="93">
        <v>12.346563</v>
      </c>
      <c r="D13" s="40"/>
      <c r="E13" s="40"/>
      <c r="F13" s="40"/>
      <c r="G13" s="71"/>
      <c r="H13" s="94"/>
      <c r="I13" s="94"/>
    </row>
    <row r="14" spans="1:18" ht="15" customHeight="1" x14ac:dyDescent="0.25">
      <c r="A14" s="4" t="s">
        <v>96</v>
      </c>
      <c r="B14" s="93">
        <v>48.311470999999997</v>
      </c>
      <c r="C14" s="93">
        <v>12.471902999999999</v>
      </c>
      <c r="D14" s="40"/>
      <c r="E14" s="40"/>
      <c r="F14" s="40"/>
      <c r="G14" s="71"/>
      <c r="H14" s="94"/>
      <c r="I14" s="94"/>
    </row>
    <row r="15" spans="1:18" ht="15" customHeight="1" x14ac:dyDescent="0.25">
      <c r="A15" s="4" t="s">
        <v>97</v>
      </c>
      <c r="B15" s="93">
        <v>49.539228000000001</v>
      </c>
      <c r="C15" s="93">
        <v>12.682783000000001</v>
      </c>
      <c r="D15" s="40"/>
      <c r="E15" s="40"/>
      <c r="F15" s="40"/>
      <c r="G15" s="71"/>
      <c r="H15" s="71"/>
      <c r="I15" s="71"/>
    </row>
    <row r="16" spans="1:18" ht="15" customHeight="1" x14ac:dyDescent="0.25">
      <c r="E16" s="53"/>
      <c r="F16" s="53"/>
      <c r="G16" s="53"/>
      <c r="H16" s="53"/>
      <c r="I16" s="53"/>
    </row>
    <row r="17" spans="1:18" ht="15" customHeight="1" x14ac:dyDescent="0.25">
      <c r="A17" s="10"/>
    </row>
    <row r="18" spans="1:18" ht="15" customHeight="1" x14ac:dyDescent="0.25">
      <c r="A18" s="10"/>
      <c r="L18" s="338"/>
      <c r="M18" s="338"/>
      <c r="N18" s="338"/>
      <c r="O18" s="338"/>
      <c r="P18" s="338"/>
      <c r="Q18" s="338"/>
      <c r="R18" s="338"/>
    </row>
    <row r="19" spans="1:18" ht="15" customHeight="1" x14ac:dyDescent="0.25">
      <c r="A19" s="10"/>
      <c r="G19" s="4" t="s">
        <v>557</v>
      </c>
    </row>
    <row r="20" spans="1:18" ht="15" customHeight="1" x14ac:dyDescent="0.25">
      <c r="A20" s="10"/>
      <c r="G20" s="4" t="s">
        <v>558</v>
      </c>
    </row>
    <row r="21" spans="1:18" ht="15" customHeight="1" x14ac:dyDescent="0.25">
      <c r="M21" s="347" t="s">
        <v>136</v>
      </c>
      <c r="N21" s="347"/>
      <c r="O21" s="347"/>
      <c r="P21" s="347"/>
      <c r="Q21" s="347"/>
      <c r="R21" s="347"/>
    </row>
    <row r="22" spans="1:18" ht="15" customHeight="1" thickBot="1" x14ac:dyDescent="0.3">
      <c r="A22" s="4" t="s">
        <v>136</v>
      </c>
    </row>
    <row r="23" spans="1:18" ht="15" customHeight="1" x14ac:dyDescent="0.25">
      <c r="A23" s="19"/>
      <c r="B23" s="19" t="s">
        <v>108</v>
      </c>
      <c r="C23" s="19" t="s">
        <v>110</v>
      </c>
      <c r="D23" s="19" t="s">
        <v>420</v>
      </c>
      <c r="E23" s="19" t="s">
        <v>418</v>
      </c>
      <c r="F23" s="19" t="s">
        <v>568</v>
      </c>
      <c r="G23" s="19" t="s">
        <v>109</v>
      </c>
      <c r="H23" s="19" t="s">
        <v>111</v>
      </c>
      <c r="I23" s="19" t="s">
        <v>272</v>
      </c>
      <c r="J23" s="19" t="s">
        <v>107</v>
      </c>
      <c r="K23" s="19" t="s">
        <v>67</v>
      </c>
      <c r="M23" s="95" t="s">
        <v>101</v>
      </c>
      <c r="N23" s="96">
        <v>2015</v>
      </c>
      <c r="O23" s="96">
        <v>2016</v>
      </c>
      <c r="P23" s="96">
        <v>2017</v>
      </c>
      <c r="Q23" s="97" t="s">
        <v>102</v>
      </c>
      <c r="R23" s="98" t="s">
        <v>103</v>
      </c>
    </row>
    <row r="24" spans="1:18" ht="15" customHeight="1" x14ac:dyDescent="0.25">
      <c r="A24" s="19" t="s">
        <v>86</v>
      </c>
      <c r="B24" s="110">
        <v>410615</v>
      </c>
      <c r="C24" s="110">
        <v>312946</v>
      </c>
      <c r="D24" s="110">
        <v>9693073</v>
      </c>
      <c r="E24" s="110">
        <v>12884915</v>
      </c>
      <c r="F24" s="110">
        <v>29833618</v>
      </c>
      <c r="G24" s="110">
        <v>70870</v>
      </c>
      <c r="H24" s="110">
        <v>457365</v>
      </c>
      <c r="I24" s="110">
        <v>358127</v>
      </c>
      <c r="J24" s="110">
        <v>2118363</v>
      </c>
      <c r="K24" s="110">
        <v>56139892</v>
      </c>
      <c r="M24" s="99" t="s">
        <v>104</v>
      </c>
      <c r="N24" s="100">
        <f>F27</f>
        <v>28973124</v>
      </c>
      <c r="O24" s="100">
        <f>F31</f>
        <v>28953884</v>
      </c>
      <c r="P24" s="100">
        <f>F35</f>
        <v>29352831</v>
      </c>
      <c r="Q24" s="101">
        <f>P24/O24-1</f>
        <v>1.3778704093723615E-2</v>
      </c>
      <c r="R24" s="102">
        <f>P24/$P$33</f>
        <v>0.47174352818651266</v>
      </c>
    </row>
    <row r="25" spans="1:18" ht="15" customHeight="1" x14ac:dyDescent="0.25">
      <c r="A25" s="19" t="s">
        <v>87</v>
      </c>
      <c r="B25" s="110">
        <v>478895</v>
      </c>
      <c r="C25" s="110">
        <v>433571</v>
      </c>
      <c r="D25" s="110">
        <v>10124749</v>
      </c>
      <c r="E25" s="110">
        <v>12413265</v>
      </c>
      <c r="F25" s="110">
        <v>29370105</v>
      </c>
      <c r="G25" s="110">
        <v>162337</v>
      </c>
      <c r="H25" s="110">
        <v>400901</v>
      </c>
      <c r="I25" s="110">
        <v>340327</v>
      </c>
      <c r="J25" s="110">
        <v>2258306</v>
      </c>
      <c r="K25" s="110">
        <v>55982456</v>
      </c>
      <c r="M25" s="99" t="s">
        <v>105</v>
      </c>
      <c r="N25" s="100">
        <f>E27</f>
        <v>12896444</v>
      </c>
      <c r="O25" s="100">
        <f>E31</f>
        <v>13725271</v>
      </c>
      <c r="P25" s="100">
        <f>E35</f>
        <v>14590555</v>
      </c>
      <c r="Q25" s="101">
        <f t="shared" ref="Q25:Q33" si="0">P25/O25-1</f>
        <v>6.3043126798735027E-2</v>
      </c>
      <c r="R25" s="102">
        <f>P25/$P$33</f>
        <v>0.23449185851611257</v>
      </c>
    </row>
    <row r="26" spans="1:18" ht="15" customHeight="1" x14ac:dyDescent="0.25">
      <c r="A26" s="19" t="s">
        <v>88</v>
      </c>
      <c r="B26" s="110">
        <v>573124</v>
      </c>
      <c r="C26" s="110">
        <v>549960</v>
      </c>
      <c r="D26" s="110">
        <v>10412601</v>
      </c>
      <c r="E26" s="110">
        <v>12655556</v>
      </c>
      <c r="F26" s="110">
        <v>28931052</v>
      </c>
      <c r="G26" s="110">
        <v>273725</v>
      </c>
      <c r="H26" s="110">
        <v>285164</v>
      </c>
      <c r="I26" s="110">
        <v>323354</v>
      </c>
      <c r="J26" s="110">
        <v>2254035</v>
      </c>
      <c r="K26" s="110">
        <v>56258571</v>
      </c>
      <c r="M26" s="99" t="s">
        <v>106</v>
      </c>
      <c r="N26" s="100">
        <f>D27</f>
        <v>10914038</v>
      </c>
      <c r="O26" s="100">
        <f>D31</f>
        <v>10279203</v>
      </c>
      <c r="P26" s="100">
        <f>D35</f>
        <v>11441311</v>
      </c>
      <c r="Q26" s="101">
        <f t="shared" si="0"/>
        <v>0.11305429029857672</v>
      </c>
      <c r="R26" s="102">
        <f>P26/$P$33</f>
        <v>0.18387883670297958</v>
      </c>
    </row>
    <row r="27" spans="1:18" ht="15" customHeight="1" x14ac:dyDescent="0.25">
      <c r="A27" s="19" t="s">
        <v>89</v>
      </c>
      <c r="B27" s="110">
        <v>707700</v>
      </c>
      <c r="C27" s="110">
        <v>696917</v>
      </c>
      <c r="D27" s="110">
        <v>10914038</v>
      </c>
      <c r="E27" s="110">
        <v>12896444</v>
      </c>
      <c r="F27" s="110">
        <v>28973124</v>
      </c>
      <c r="G27" s="110">
        <v>390171</v>
      </c>
      <c r="H27" s="110">
        <v>190413</v>
      </c>
      <c r="I27" s="110">
        <v>301229</v>
      </c>
      <c r="J27" s="110">
        <v>2257434</v>
      </c>
      <c r="K27" s="110">
        <v>57327470</v>
      </c>
      <c r="M27" s="99" t="s">
        <v>107</v>
      </c>
      <c r="N27" s="100">
        <f>J27</f>
        <v>2257434</v>
      </c>
      <c r="O27" s="100">
        <f>J31</f>
        <v>2481579</v>
      </c>
      <c r="P27" s="100">
        <f>J35</f>
        <v>2803168</v>
      </c>
      <c r="Q27" s="101">
        <f t="shared" si="0"/>
        <v>0.12959047445195182</v>
      </c>
      <c r="R27" s="102">
        <f>P27/$P$33</f>
        <v>4.5051067217997821E-2</v>
      </c>
    </row>
    <row r="28" spans="1:18" ht="15" customHeight="1" x14ac:dyDescent="0.25">
      <c r="A28" s="19" t="s">
        <v>90</v>
      </c>
      <c r="B28" s="110">
        <v>827815</v>
      </c>
      <c r="C28" s="110">
        <v>793782</v>
      </c>
      <c r="D28" s="110">
        <v>11039033</v>
      </c>
      <c r="E28" s="110">
        <v>13057319</v>
      </c>
      <c r="F28" s="110">
        <v>28339861</v>
      </c>
      <c r="G28" s="110">
        <v>418270</v>
      </c>
      <c r="H28" s="110">
        <v>140208</v>
      </c>
      <c r="I28" s="110">
        <v>266110</v>
      </c>
      <c r="J28" s="110">
        <v>2410223</v>
      </c>
      <c r="K28" s="110">
        <v>57292621</v>
      </c>
      <c r="M28" s="99" t="s">
        <v>108</v>
      </c>
      <c r="N28" s="100">
        <f>B27</f>
        <v>707700</v>
      </c>
      <c r="O28" s="100">
        <f>B31</f>
        <v>1153287</v>
      </c>
      <c r="P28" s="100">
        <f>B35</f>
        <v>1359363</v>
      </c>
      <c r="Q28" s="101">
        <f t="shared" si="0"/>
        <v>0.17868579113438376</v>
      </c>
      <c r="R28" s="102">
        <f t="shared" ref="R28:R33" si="1">P28/$P$33</f>
        <v>2.1846979519835833E-2</v>
      </c>
    </row>
    <row r="29" spans="1:18" ht="15" customHeight="1" x14ac:dyDescent="0.25">
      <c r="A29" s="19" t="s">
        <v>91</v>
      </c>
      <c r="B29" s="110">
        <v>947183</v>
      </c>
      <c r="C29" s="110">
        <v>977032</v>
      </c>
      <c r="D29" s="110">
        <v>11328233</v>
      </c>
      <c r="E29" s="110">
        <v>13236926</v>
      </c>
      <c r="F29" s="110">
        <v>28259536</v>
      </c>
      <c r="G29" s="110">
        <v>490811</v>
      </c>
      <c r="H29" s="110">
        <v>99144</v>
      </c>
      <c r="I29" s="110">
        <v>235930</v>
      </c>
      <c r="J29" s="110">
        <v>2352617</v>
      </c>
      <c r="K29" s="110">
        <v>57927412</v>
      </c>
      <c r="M29" s="99" t="s">
        <v>110</v>
      </c>
      <c r="N29" s="100">
        <f>C27</f>
        <v>696917</v>
      </c>
      <c r="O29" s="100">
        <f>C31</f>
        <v>1205322</v>
      </c>
      <c r="P29" s="100">
        <f>C35</f>
        <v>1982424</v>
      </c>
      <c r="Q29" s="101">
        <f t="shared" si="0"/>
        <v>0.6447256417787115</v>
      </c>
      <c r="R29" s="102">
        <f t="shared" si="1"/>
        <v>3.1860493869283656E-2</v>
      </c>
    </row>
    <row r="30" spans="1:18" ht="15" customHeight="1" x14ac:dyDescent="0.25">
      <c r="A30" s="19" t="s">
        <v>92</v>
      </c>
      <c r="B30" s="110">
        <v>1101859</v>
      </c>
      <c r="C30" s="110">
        <v>1098763</v>
      </c>
      <c r="D30" s="110">
        <v>10966060</v>
      </c>
      <c r="E30" s="110">
        <v>13579826</v>
      </c>
      <c r="F30" s="110">
        <v>28488836</v>
      </c>
      <c r="G30" s="110">
        <v>564585</v>
      </c>
      <c r="H30" s="110">
        <v>100834</v>
      </c>
      <c r="I30" s="110">
        <v>225376</v>
      </c>
      <c r="J30" s="110">
        <v>2397611</v>
      </c>
      <c r="K30" s="110">
        <v>58523750</v>
      </c>
      <c r="M30" s="99" t="s">
        <v>109</v>
      </c>
      <c r="N30" s="100">
        <f>G27</f>
        <v>390171</v>
      </c>
      <c r="O30" s="100">
        <f>G31</f>
        <v>689811</v>
      </c>
      <c r="P30" s="100">
        <f>G35</f>
        <v>594725</v>
      </c>
      <c r="Q30" s="101">
        <f t="shared" si="0"/>
        <v>-0.13784355424891748</v>
      </c>
      <c r="R30" s="102">
        <f t="shared" si="1"/>
        <v>9.5581128035222129E-3</v>
      </c>
    </row>
    <row r="31" spans="1:18" ht="15" customHeight="1" x14ac:dyDescent="0.25">
      <c r="A31" s="19" t="s">
        <v>93</v>
      </c>
      <c r="B31" s="110">
        <v>1153287</v>
      </c>
      <c r="C31" s="110">
        <v>1205322</v>
      </c>
      <c r="D31" s="110">
        <v>10279203</v>
      </c>
      <c r="E31" s="110">
        <v>13725271</v>
      </c>
      <c r="F31" s="110">
        <v>28953884</v>
      </c>
      <c r="G31" s="110">
        <v>689811</v>
      </c>
      <c r="H31" s="110">
        <v>104785</v>
      </c>
      <c r="I31" s="110">
        <v>91782</v>
      </c>
      <c r="J31" s="110">
        <v>2481579</v>
      </c>
      <c r="K31" s="110">
        <v>58684924</v>
      </c>
      <c r="M31" s="99" t="s">
        <v>111</v>
      </c>
      <c r="N31" s="100">
        <f>H27</f>
        <v>190413</v>
      </c>
      <c r="O31" s="100">
        <f>H31</f>
        <v>104785</v>
      </c>
      <c r="P31" s="100">
        <f>H35</f>
        <v>97634</v>
      </c>
      <c r="Q31" s="101">
        <f t="shared" si="0"/>
        <v>-6.8244500644176198E-2</v>
      </c>
      <c r="R31" s="102">
        <f t="shared" si="1"/>
        <v>1.5691231837556649E-3</v>
      </c>
    </row>
    <row r="32" spans="1:18" ht="15" customHeight="1" x14ac:dyDescent="0.25">
      <c r="A32" s="19" t="s">
        <v>94</v>
      </c>
      <c r="B32" s="110">
        <v>1142308</v>
      </c>
      <c r="C32" s="110">
        <v>1350719</v>
      </c>
      <c r="D32" s="110">
        <v>10414527</v>
      </c>
      <c r="E32" s="110">
        <v>13507118</v>
      </c>
      <c r="F32" s="110">
        <v>29153144</v>
      </c>
      <c r="G32" s="110">
        <v>718776</v>
      </c>
      <c r="H32" s="110">
        <v>112514</v>
      </c>
      <c r="I32" s="110">
        <v>90994</v>
      </c>
      <c r="J32" s="110">
        <v>2584768</v>
      </c>
      <c r="K32" s="110">
        <v>59074868</v>
      </c>
      <c r="M32" s="99" t="s">
        <v>112</v>
      </c>
      <c r="N32" s="100">
        <f>I27</f>
        <v>301229</v>
      </c>
      <c r="O32" s="100">
        <f>I31</f>
        <v>91782</v>
      </c>
      <c r="P32" s="100">
        <f>I35</f>
        <v>0</v>
      </c>
      <c r="Q32" s="101">
        <f t="shared" si="0"/>
        <v>-1</v>
      </c>
      <c r="R32" s="102">
        <f t="shared" si="1"/>
        <v>0</v>
      </c>
    </row>
    <row r="33" spans="1:19" ht="15" customHeight="1" thickBot="1" x14ac:dyDescent="0.3">
      <c r="A33" s="19" t="s">
        <v>95</v>
      </c>
      <c r="B33" s="110">
        <v>934741</v>
      </c>
      <c r="C33" s="110">
        <v>1422458</v>
      </c>
      <c r="D33" s="110">
        <v>10841282</v>
      </c>
      <c r="E33" s="110">
        <v>13768404</v>
      </c>
      <c r="F33" s="110">
        <v>29224927</v>
      </c>
      <c r="G33" s="110">
        <v>697728</v>
      </c>
      <c r="H33" s="110">
        <v>110586</v>
      </c>
      <c r="I33" s="110">
        <v>89843</v>
      </c>
      <c r="J33" s="110">
        <v>2661621</v>
      </c>
      <c r="K33" s="110">
        <v>59751590</v>
      </c>
      <c r="M33" s="103" t="s">
        <v>67</v>
      </c>
      <c r="N33" s="104">
        <f>SUM(N24:N32)</f>
        <v>57327470</v>
      </c>
      <c r="O33" s="104">
        <f>SUM(O24:O32)</f>
        <v>58684924</v>
      </c>
      <c r="P33" s="104">
        <f>SUM(P24:P32)</f>
        <v>62222011</v>
      </c>
      <c r="Q33" s="105">
        <f t="shared" si="0"/>
        <v>6.0272498606285918E-2</v>
      </c>
      <c r="R33" s="106">
        <f t="shared" si="1"/>
        <v>1</v>
      </c>
    </row>
    <row r="34" spans="1:19" ht="15" customHeight="1" x14ac:dyDescent="0.25">
      <c r="A34" s="19" t="s">
        <v>96</v>
      </c>
      <c r="B34" s="110">
        <v>1125399</v>
      </c>
      <c r="C34" s="110">
        <v>1819545</v>
      </c>
      <c r="D34" s="110">
        <v>11148446</v>
      </c>
      <c r="E34" s="110">
        <v>14129896</v>
      </c>
      <c r="F34" s="110">
        <v>29112362</v>
      </c>
      <c r="G34" s="110">
        <v>582392</v>
      </c>
      <c r="H34" s="110">
        <v>103452</v>
      </c>
      <c r="I34" s="110">
        <v>2732</v>
      </c>
      <c r="J34" s="110">
        <v>2759150</v>
      </c>
      <c r="K34" s="110">
        <v>60783374</v>
      </c>
    </row>
    <row r="35" spans="1:19" ht="15" customHeight="1" x14ac:dyDescent="0.25">
      <c r="A35" s="19" t="s">
        <v>97</v>
      </c>
      <c r="B35" s="110">
        <v>1359363</v>
      </c>
      <c r="C35" s="110">
        <v>1982424</v>
      </c>
      <c r="D35" s="110">
        <v>11441311</v>
      </c>
      <c r="E35" s="110">
        <v>14590555</v>
      </c>
      <c r="F35" s="110">
        <v>29352831</v>
      </c>
      <c r="G35" s="110">
        <v>594725</v>
      </c>
      <c r="H35" s="110">
        <v>97634</v>
      </c>
      <c r="I35" s="110">
        <v>0</v>
      </c>
      <c r="J35" s="110">
        <v>2803168</v>
      </c>
      <c r="K35" s="110">
        <v>62222011</v>
      </c>
      <c r="M35" s="338" t="s">
        <v>139</v>
      </c>
      <c r="N35" s="338"/>
      <c r="O35" s="338"/>
      <c r="P35" s="338"/>
      <c r="Q35" s="338"/>
      <c r="R35" s="338"/>
      <c r="S35" s="338"/>
    </row>
    <row r="36" spans="1:19" ht="15" customHeight="1" x14ac:dyDescent="0.25"/>
    <row r="37" spans="1:19" ht="15" customHeight="1" x14ac:dyDescent="0.25"/>
    <row r="38" spans="1:19" ht="15" customHeight="1" x14ac:dyDescent="0.25"/>
    <row r="39" spans="1:19" ht="15" customHeight="1" x14ac:dyDescent="0.25"/>
    <row r="40" spans="1:19" ht="15" customHeight="1" x14ac:dyDescent="0.25"/>
    <row r="41" spans="1:19" ht="15" customHeight="1" x14ac:dyDescent="0.25"/>
    <row r="42" spans="1:19" ht="15" customHeight="1" x14ac:dyDescent="0.25"/>
    <row r="43" spans="1:19" ht="15" customHeight="1" x14ac:dyDescent="0.25"/>
    <row r="44" spans="1:19" ht="15" customHeight="1" x14ac:dyDescent="0.25"/>
    <row r="45" spans="1:19" ht="15" customHeight="1" x14ac:dyDescent="0.25"/>
    <row r="46" spans="1:19" ht="15" customHeight="1" x14ac:dyDescent="0.25"/>
    <row r="47" spans="1:19" ht="15" customHeight="1" x14ac:dyDescent="0.25"/>
    <row r="48" spans="1:1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5">
    <mergeCell ref="L1:R2"/>
    <mergeCell ref="M21:R21"/>
    <mergeCell ref="L18:R18"/>
    <mergeCell ref="M35:S35"/>
    <mergeCell ref="F2:J2"/>
  </mergeCells>
  <conditionalFormatting sqref="Q24:Q33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R24:R33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{F4017F94-AD98-411C-AC79-9A6B1313E480}</x14:id>
        </ext>
      </extLst>
    </cfRule>
  </conditionalFormatting>
  <pageMargins left="0.7" right="0.7" top="0.75" bottom="0.75" header="0.3" footer="0.3"/>
  <pageSetup paperSize="9" orientation="portrait" verticalDpi="597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017F94-AD98-411C-AC79-9A6B1313E4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R24:R33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131E-F402-4443-89D1-51F9E58F1D0C}">
  <dimension ref="A1:AB54"/>
  <sheetViews>
    <sheetView topLeftCell="C44" zoomScaleNormal="100" workbookViewId="0">
      <selection activeCell="K60" sqref="K60"/>
    </sheetView>
  </sheetViews>
  <sheetFormatPr baseColWidth="10" defaultRowHeight="15" x14ac:dyDescent="0.25"/>
  <cols>
    <col min="1" max="1" width="11.42578125" style="4"/>
    <col min="2" max="3" width="18" style="4" bestFit="1" customWidth="1"/>
    <col min="4" max="4" width="10.7109375" style="4" customWidth="1"/>
    <col min="5" max="5" width="13.7109375" style="4" customWidth="1"/>
    <col min="6" max="6" width="13.5703125" style="4" customWidth="1"/>
    <col min="7" max="7" width="15.140625" style="4" bestFit="1" customWidth="1"/>
    <col min="8" max="8" width="14.140625" style="4" bestFit="1" customWidth="1"/>
    <col min="9" max="9" width="13.140625" style="4" bestFit="1" customWidth="1"/>
    <col min="10" max="10" width="15.140625" style="4" bestFit="1" customWidth="1"/>
    <col min="11" max="11" width="17.85546875" style="4" bestFit="1" customWidth="1"/>
    <col min="12" max="13" width="11.42578125" style="4"/>
    <col min="14" max="16" width="9.5703125" style="4" bestFit="1" customWidth="1"/>
    <col min="17" max="17" width="14" style="4" customWidth="1"/>
    <col min="18" max="18" width="13.85546875" style="4" customWidth="1"/>
    <col min="19" max="16384" width="11.42578125" style="4"/>
  </cols>
  <sheetData>
    <row r="1" spans="1:26" x14ac:dyDescent="0.25">
      <c r="A1" s="10" t="s">
        <v>559</v>
      </c>
      <c r="I1" s="4" t="s">
        <v>146</v>
      </c>
      <c r="M1" s="321"/>
      <c r="N1" s="321"/>
      <c r="O1" s="321"/>
      <c r="P1" s="321"/>
      <c r="Q1" s="321"/>
      <c r="R1" s="321"/>
      <c r="S1" s="321"/>
      <c r="T1" s="321"/>
      <c r="U1" s="347"/>
      <c r="V1" s="347"/>
      <c r="W1" s="347"/>
      <c r="X1" s="347"/>
      <c r="Y1" s="347"/>
      <c r="Z1" s="347"/>
    </row>
    <row r="3" spans="1:26" x14ac:dyDescent="0.25">
      <c r="A3" s="19"/>
      <c r="B3" s="19" t="s">
        <v>134</v>
      </c>
      <c r="C3" s="19" t="s">
        <v>135</v>
      </c>
      <c r="D3" s="19"/>
      <c r="E3" s="19" t="s">
        <v>67</v>
      </c>
      <c r="F3" s="19" t="s">
        <v>134</v>
      </c>
      <c r="G3" s="19" t="s">
        <v>135</v>
      </c>
    </row>
    <row r="4" spans="1:26" x14ac:dyDescent="0.25">
      <c r="A4" s="19" t="s">
        <v>86</v>
      </c>
      <c r="B4" s="110">
        <v>11486560516.466667</v>
      </c>
      <c r="C4" s="110">
        <v>14598348507.383333</v>
      </c>
      <c r="D4" s="19" t="s">
        <v>70</v>
      </c>
      <c r="E4" s="83">
        <f>F4+G4</f>
        <v>26084.909023849999</v>
      </c>
      <c r="F4" s="83">
        <f>B4/1000000</f>
        <v>11486.560516466667</v>
      </c>
      <c r="G4" s="83">
        <f t="shared" ref="G4:G15" si="0">C4/1000000</f>
        <v>14598.348507383333</v>
      </c>
    </row>
    <row r="5" spans="1:26" x14ac:dyDescent="0.25">
      <c r="A5" s="19" t="s">
        <v>87</v>
      </c>
      <c r="B5" s="110">
        <v>10943062196.483334</v>
      </c>
      <c r="C5" s="110">
        <v>14387732077.299999</v>
      </c>
      <c r="D5" s="19" t="s">
        <v>71</v>
      </c>
      <c r="E5" s="83">
        <f t="shared" ref="E5:E15" si="1">F5+G5</f>
        <v>25330.794273783333</v>
      </c>
      <c r="F5" s="83">
        <f t="shared" ref="F5:F15" si="2">B5/1000000</f>
        <v>10943.062196483334</v>
      </c>
      <c r="G5" s="83">
        <f t="shared" si="0"/>
        <v>14387.732077299999</v>
      </c>
      <c r="H5" s="71"/>
      <c r="I5" s="71"/>
      <c r="J5" s="71"/>
      <c r="K5" s="88"/>
      <c r="L5" s="88"/>
    </row>
    <row r="6" spans="1:26" x14ac:dyDescent="0.25">
      <c r="A6" s="19" t="s">
        <v>88</v>
      </c>
      <c r="B6" s="110">
        <v>10939656962.483334</v>
      </c>
      <c r="C6" s="110">
        <v>14984370298.466667</v>
      </c>
      <c r="D6" s="19" t="s">
        <v>72</v>
      </c>
      <c r="E6" s="83">
        <f t="shared" si="1"/>
        <v>25924.027260950003</v>
      </c>
      <c r="F6" s="83">
        <f t="shared" si="2"/>
        <v>10939.656962483334</v>
      </c>
      <c r="G6" s="83">
        <f t="shared" si="0"/>
        <v>14984.370298466667</v>
      </c>
      <c r="H6" s="71"/>
      <c r="I6" s="71"/>
      <c r="J6" s="71"/>
      <c r="K6" s="88"/>
      <c r="L6" s="88"/>
    </row>
    <row r="7" spans="1:26" x14ac:dyDescent="0.25">
      <c r="A7" s="19" t="s">
        <v>89</v>
      </c>
      <c r="B7" s="110">
        <v>10744357643.299999</v>
      </c>
      <c r="C7" s="110">
        <v>15426298498.216667</v>
      </c>
      <c r="D7" s="19" t="s">
        <v>73</v>
      </c>
      <c r="E7" s="83">
        <f t="shared" si="1"/>
        <v>26170.656141516665</v>
      </c>
      <c r="F7" s="83">
        <f t="shared" si="2"/>
        <v>10744.3576433</v>
      </c>
      <c r="G7" s="83">
        <f t="shared" si="0"/>
        <v>15426.298498216667</v>
      </c>
      <c r="H7" s="71"/>
      <c r="I7" s="71"/>
      <c r="J7" s="71"/>
      <c r="K7" s="88"/>
      <c r="L7" s="88"/>
    </row>
    <row r="8" spans="1:26" x14ac:dyDescent="0.25">
      <c r="A8" s="19" t="s">
        <v>90</v>
      </c>
      <c r="B8" s="110">
        <v>9843923132</v>
      </c>
      <c r="C8" s="110">
        <v>16382808679</v>
      </c>
      <c r="D8" s="19" t="s">
        <v>74</v>
      </c>
      <c r="E8" s="83">
        <f t="shared" si="1"/>
        <v>26226.731810999998</v>
      </c>
      <c r="F8" s="83">
        <f t="shared" si="2"/>
        <v>9843.9231319999999</v>
      </c>
      <c r="G8" s="83">
        <f t="shared" si="0"/>
        <v>16382.808679</v>
      </c>
      <c r="H8" s="71"/>
      <c r="I8" s="71"/>
      <c r="J8" s="71"/>
      <c r="K8" s="88"/>
      <c r="L8" s="88"/>
      <c r="O8" s="68"/>
    </row>
    <row r="9" spans="1:26" x14ac:dyDescent="0.25">
      <c r="A9" s="19" t="s">
        <v>91</v>
      </c>
      <c r="B9" s="110">
        <v>9670245106</v>
      </c>
      <c r="C9" s="110">
        <v>17493375758</v>
      </c>
      <c r="D9" s="19" t="s">
        <v>75</v>
      </c>
      <c r="E9" s="83">
        <f t="shared" si="1"/>
        <v>27163.620863999997</v>
      </c>
      <c r="F9" s="83">
        <f t="shared" si="2"/>
        <v>9670.2451060000003</v>
      </c>
      <c r="G9" s="83">
        <f t="shared" si="0"/>
        <v>17493.375757999998</v>
      </c>
      <c r="H9" s="71"/>
      <c r="I9" s="71"/>
      <c r="J9" s="71"/>
      <c r="K9" s="88"/>
      <c r="L9" s="88"/>
    </row>
    <row r="10" spans="1:26" x14ac:dyDescent="0.25">
      <c r="A10" s="19" t="s">
        <v>92</v>
      </c>
      <c r="B10" s="110">
        <v>9517235207</v>
      </c>
      <c r="C10" s="110">
        <v>18340447819</v>
      </c>
      <c r="D10" s="19" t="s">
        <v>76</v>
      </c>
      <c r="E10" s="83">
        <f t="shared" si="1"/>
        <v>27857.683025999999</v>
      </c>
      <c r="F10" s="83">
        <f t="shared" si="2"/>
        <v>9517.2352069999997</v>
      </c>
      <c r="G10" s="83">
        <f t="shared" si="0"/>
        <v>18340.447819000001</v>
      </c>
      <c r="H10" s="71"/>
      <c r="I10" s="71"/>
      <c r="J10" s="71"/>
      <c r="K10" s="88"/>
      <c r="L10" s="88"/>
    </row>
    <row r="11" spans="1:26" x14ac:dyDescent="0.25">
      <c r="A11" s="19" t="s">
        <v>93</v>
      </c>
      <c r="B11" s="110">
        <v>9372821682</v>
      </c>
      <c r="C11" s="110">
        <v>18609484063</v>
      </c>
      <c r="D11" s="19" t="s">
        <v>77</v>
      </c>
      <c r="E11" s="83">
        <f t="shared" si="1"/>
        <v>27982.305744999998</v>
      </c>
      <c r="F11" s="83">
        <f t="shared" si="2"/>
        <v>9372.8216819999998</v>
      </c>
      <c r="G11" s="83">
        <f t="shared" si="0"/>
        <v>18609.484063</v>
      </c>
      <c r="H11" s="71"/>
      <c r="I11" s="71"/>
      <c r="J11" s="71"/>
      <c r="K11" s="88"/>
      <c r="L11" s="88"/>
    </row>
    <row r="12" spans="1:26" x14ac:dyDescent="0.25">
      <c r="A12" s="19" t="s">
        <v>94</v>
      </c>
      <c r="B12" s="110">
        <v>9128481328</v>
      </c>
      <c r="C12" s="110">
        <v>18099556430</v>
      </c>
      <c r="D12" s="19" t="s">
        <v>78</v>
      </c>
      <c r="E12" s="83">
        <f t="shared" si="1"/>
        <v>27228.037757999999</v>
      </c>
      <c r="F12" s="83">
        <f t="shared" si="2"/>
        <v>9128.4813279999998</v>
      </c>
      <c r="G12" s="83">
        <f t="shared" si="0"/>
        <v>18099.556430000001</v>
      </c>
      <c r="H12" s="71"/>
      <c r="I12" s="71"/>
      <c r="J12" s="71"/>
      <c r="K12" s="88"/>
      <c r="L12" s="88"/>
    </row>
    <row r="13" spans="1:26" x14ac:dyDescent="0.25">
      <c r="A13" s="19" t="s">
        <v>95</v>
      </c>
      <c r="B13" s="110">
        <v>9088892467</v>
      </c>
      <c r="C13" s="110">
        <v>18320684236</v>
      </c>
      <c r="D13" s="19" t="s">
        <v>79</v>
      </c>
      <c r="E13" s="83">
        <f t="shared" si="1"/>
        <v>27409.576702999999</v>
      </c>
      <c r="F13" s="83">
        <f t="shared" si="2"/>
        <v>9088.8924669999997</v>
      </c>
      <c r="G13" s="83">
        <f t="shared" si="0"/>
        <v>18320.684236000001</v>
      </c>
      <c r="H13" s="71"/>
      <c r="I13" s="71"/>
      <c r="J13" s="71"/>
      <c r="K13" s="88"/>
      <c r="L13" s="88"/>
    </row>
    <row r="14" spans="1:26" x14ac:dyDescent="0.25">
      <c r="A14" s="19" t="s">
        <v>96</v>
      </c>
      <c r="B14" s="110">
        <v>9161308232</v>
      </c>
      <c r="C14" s="110">
        <v>18968939858</v>
      </c>
      <c r="D14" s="19" t="s">
        <v>80</v>
      </c>
      <c r="E14" s="83">
        <f t="shared" si="1"/>
        <v>28130.248090000001</v>
      </c>
      <c r="F14" s="83">
        <f t="shared" si="2"/>
        <v>9161.3082319999994</v>
      </c>
      <c r="G14" s="83">
        <f t="shared" si="0"/>
        <v>18968.939858000002</v>
      </c>
      <c r="H14" s="71"/>
      <c r="I14" s="71"/>
      <c r="J14" s="71"/>
      <c r="K14" s="88"/>
      <c r="L14" s="88"/>
    </row>
    <row r="15" spans="1:26" x14ac:dyDescent="0.25">
      <c r="A15" s="19" t="s">
        <v>97</v>
      </c>
      <c r="B15" s="110">
        <v>9265859846</v>
      </c>
      <c r="C15" s="110">
        <v>19401111710</v>
      </c>
      <c r="D15" s="48" t="s">
        <v>81</v>
      </c>
      <c r="E15" s="83">
        <f t="shared" si="1"/>
        <v>28666.971556</v>
      </c>
      <c r="F15" s="83">
        <f t="shared" si="2"/>
        <v>9265.8598459999994</v>
      </c>
      <c r="G15" s="83">
        <f t="shared" si="0"/>
        <v>19401.111710000001</v>
      </c>
      <c r="H15" s="71"/>
      <c r="I15" s="71"/>
      <c r="J15" s="71"/>
      <c r="K15" s="88"/>
      <c r="L15" s="107"/>
    </row>
    <row r="16" spans="1:26" x14ac:dyDescent="0.25">
      <c r="E16" s="72"/>
      <c r="F16" s="72"/>
      <c r="G16" s="72"/>
    </row>
    <row r="17" spans="1:28" ht="28.5" customHeight="1" x14ac:dyDescent="0.25">
      <c r="E17" s="72"/>
      <c r="F17" s="72"/>
      <c r="G17" s="72"/>
      <c r="H17" s="71"/>
      <c r="I17" s="338" t="s">
        <v>138</v>
      </c>
      <c r="J17" s="338"/>
      <c r="K17" s="338"/>
      <c r="L17" s="338"/>
      <c r="M17" s="338"/>
      <c r="N17" s="338"/>
      <c r="O17" s="338"/>
      <c r="V17" s="338"/>
      <c r="W17" s="338"/>
      <c r="X17" s="338"/>
      <c r="Y17" s="338"/>
      <c r="Z17" s="338"/>
      <c r="AA17" s="338"/>
      <c r="AB17" s="338"/>
    </row>
    <row r="18" spans="1:28" hidden="1" x14ac:dyDescent="0.25">
      <c r="A18" s="10" t="s">
        <v>140</v>
      </c>
      <c r="D18" s="4">
        <v>2017</v>
      </c>
      <c r="E18" s="72">
        <f>+SUM(E12:E15)</f>
        <v>111434.834107</v>
      </c>
      <c r="F18" s="72">
        <f t="shared" ref="F18:G18" si="3">+SUM(F12:F15)</f>
        <v>36644.541872999995</v>
      </c>
      <c r="G18" s="72">
        <f t="shared" si="3"/>
        <v>74790.292233999993</v>
      </c>
      <c r="H18" s="71" t="e">
        <f>+(E18/E17)-1</f>
        <v>#DIV/0!</v>
      </c>
      <c r="I18" s="71" t="e">
        <f t="shared" ref="I17:J18" si="4">+(F18/F17)-1</f>
        <v>#DIV/0!</v>
      </c>
      <c r="J18" s="71" t="e">
        <f t="shared" si="4"/>
        <v>#DIV/0!</v>
      </c>
      <c r="K18" s="88">
        <f t="shared" ref="K17:K18" si="5">+F18/E18</f>
        <v>0.32884279109541109</v>
      </c>
      <c r="L18" s="108">
        <f t="shared" ref="L17:L18" si="6">+G18/E18</f>
        <v>0.67115720890458874</v>
      </c>
    </row>
    <row r="19" spans="1:28" hidden="1" x14ac:dyDescent="0.25">
      <c r="J19" s="94" t="e">
        <f>+AVERAGE(J17:J18)</f>
        <v>#DIV/0!</v>
      </c>
      <c r="L19" s="88">
        <f>+AVERAGE(L17:L18)</f>
        <v>0.67115720890458874</v>
      </c>
    </row>
    <row r="20" spans="1:28" ht="25.5" hidden="1" x14ac:dyDescent="0.25">
      <c r="B20" s="4" t="s">
        <v>108</v>
      </c>
      <c r="C20" s="4" t="s">
        <v>110</v>
      </c>
      <c r="D20" s="4" t="s">
        <v>420</v>
      </c>
      <c r="E20" s="4" t="s">
        <v>418</v>
      </c>
      <c r="F20" s="4" t="s">
        <v>568</v>
      </c>
      <c r="G20" s="4" t="s">
        <v>109</v>
      </c>
      <c r="H20" s="4" t="s">
        <v>111</v>
      </c>
      <c r="I20" s="4" t="s">
        <v>272</v>
      </c>
      <c r="J20" s="4" t="s">
        <v>107</v>
      </c>
      <c r="K20" s="4" t="s">
        <v>67</v>
      </c>
      <c r="M20" s="78" t="s">
        <v>101</v>
      </c>
      <c r="N20" s="79">
        <v>2015</v>
      </c>
      <c r="O20" s="79">
        <v>2016</v>
      </c>
      <c r="P20" s="79">
        <v>2017</v>
      </c>
      <c r="Q20" s="80" t="s">
        <v>102</v>
      </c>
      <c r="R20" s="81" t="s">
        <v>103</v>
      </c>
    </row>
    <row r="21" spans="1:28" hidden="1" x14ac:dyDescent="0.25">
      <c r="A21" s="4" t="s">
        <v>86</v>
      </c>
      <c r="B21" s="9">
        <v>29.444946999999999</v>
      </c>
      <c r="C21" s="9">
        <v>54.136876000000001</v>
      </c>
      <c r="D21" s="9">
        <v>3163.6435889999998</v>
      </c>
      <c r="E21" s="9">
        <v>5042.7025249999997</v>
      </c>
      <c r="F21" s="9">
        <v>17569.095122999999</v>
      </c>
      <c r="G21" s="9">
        <v>27.94448885000001</v>
      </c>
      <c r="H21" s="9">
        <v>13.20326</v>
      </c>
      <c r="I21" s="9">
        <v>3.4017819999999999</v>
      </c>
      <c r="J21" s="9">
        <v>181.336433</v>
      </c>
      <c r="K21" s="9">
        <v>26084.909023849999</v>
      </c>
      <c r="M21" s="82" t="s">
        <v>104</v>
      </c>
      <c r="N21" s="83">
        <f>SUM($F$21:$F$24)</f>
        <v>68011.239188000007</v>
      </c>
      <c r="O21" s="83">
        <f>SUM($F$25:$F$28)</f>
        <v>69093.753243999992</v>
      </c>
      <c r="P21" s="83">
        <f>SUM($F$29:$F$32)</f>
        <v>67802.961666000003</v>
      </c>
      <c r="Q21" s="65">
        <f>P21/O21-1</f>
        <v>-1.8681740640744238E-2</v>
      </c>
      <c r="R21" s="84">
        <f>P21/$P$30</f>
        <v>0.60845392026065581</v>
      </c>
    </row>
    <row r="22" spans="1:28" hidden="1" x14ac:dyDescent="0.25">
      <c r="A22" s="4" t="s">
        <v>87</v>
      </c>
      <c r="B22" s="9">
        <v>23.630545000000001</v>
      </c>
      <c r="C22" s="9">
        <v>76.052422000000007</v>
      </c>
      <c r="D22" s="9">
        <v>3034.3778550000002</v>
      </c>
      <c r="E22" s="9">
        <v>5018.1761310000002</v>
      </c>
      <c r="F22" s="9">
        <v>16884.527558999998</v>
      </c>
      <c r="G22" s="9">
        <v>68.074750783333329</v>
      </c>
      <c r="H22" s="9">
        <v>12.132334999999999</v>
      </c>
      <c r="I22" s="9">
        <v>2.7591489999999999</v>
      </c>
      <c r="J22" s="9">
        <v>211.06352699999999</v>
      </c>
      <c r="K22" s="9">
        <v>25330.794273783333</v>
      </c>
      <c r="M22" s="82" t="s">
        <v>105</v>
      </c>
      <c r="N22" s="83">
        <f>SUM($E$21:$E$24)</f>
        <v>21132.712576000002</v>
      </c>
      <c r="O22" s="83">
        <f>SUM($E$25:$E$28)</f>
        <v>24352.953599</v>
      </c>
      <c r="P22" s="83">
        <f>SUM($E$29:$E$32)</f>
        <v>26048.304142000001</v>
      </c>
      <c r="Q22" s="65">
        <f t="shared" ref="Q22:Q30" si="7">P22/O22-1</f>
        <v>6.9615808041847416E-2</v>
      </c>
      <c r="R22" s="84">
        <f t="shared" ref="R22:R30" si="8">P22/$P$30</f>
        <v>0.23375369426214027</v>
      </c>
    </row>
    <row r="23" spans="1:28" hidden="1" x14ac:dyDescent="0.25">
      <c r="A23" s="4" t="s">
        <v>88</v>
      </c>
      <c r="B23" s="9">
        <v>36.774478999999999</v>
      </c>
      <c r="C23" s="9">
        <v>117.649495</v>
      </c>
      <c r="D23" s="9">
        <v>3130.7483539999998</v>
      </c>
      <c r="E23" s="9">
        <v>5412.44319</v>
      </c>
      <c r="F23" s="9">
        <v>16836.785320999999</v>
      </c>
      <c r="G23" s="9">
        <v>126.17135595000002</v>
      </c>
      <c r="H23" s="9">
        <v>17.631668999999999</v>
      </c>
      <c r="I23" s="9">
        <v>2.5734750000000002</v>
      </c>
      <c r="J23" s="9">
        <v>243.249922</v>
      </c>
      <c r="K23" s="9">
        <v>25924.027260950003</v>
      </c>
      <c r="M23" s="82" t="s">
        <v>106</v>
      </c>
      <c r="N23" s="83">
        <f>SUM($D$21:$D$24)</f>
        <v>12458.3869</v>
      </c>
      <c r="O23" s="83">
        <f>SUM($D$25:$D$28)</f>
        <v>12908.232921999999</v>
      </c>
      <c r="P23" s="83">
        <f>SUM($D$29:$D$32)</f>
        <v>14413.389481</v>
      </c>
      <c r="Q23" s="65">
        <f t="shared" si="7"/>
        <v>0.11660438482131075</v>
      </c>
      <c r="R23" s="84">
        <f t="shared" si="8"/>
        <v>0.12934366167010422</v>
      </c>
    </row>
    <row r="24" spans="1:28" hidden="1" x14ac:dyDescent="0.25">
      <c r="A24" s="4" t="s">
        <v>89</v>
      </c>
      <c r="B24" s="9">
        <v>47.221634999999999</v>
      </c>
      <c r="C24" s="9">
        <v>139.410822</v>
      </c>
      <c r="D24" s="9">
        <v>3129.6171020000002</v>
      </c>
      <c r="E24" s="9">
        <v>5659.3907300000001</v>
      </c>
      <c r="F24" s="9">
        <v>16720.831184999999</v>
      </c>
      <c r="G24" s="9">
        <v>180.02826351666664</v>
      </c>
      <c r="H24" s="9">
        <v>17.473193999999999</v>
      </c>
      <c r="I24" s="9">
        <v>1.089045</v>
      </c>
      <c r="J24" s="9">
        <v>275.59416499999998</v>
      </c>
      <c r="K24" s="9">
        <v>26170.656141516665</v>
      </c>
      <c r="M24" s="82" t="s">
        <v>107</v>
      </c>
      <c r="N24" s="83">
        <f>SUM($J$21:$J$24)</f>
        <v>911.24404699999991</v>
      </c>
      <c r="O24" s="83">
        <f>SUM($J$25:$J$28)</f>
        <v>1067.3042419999999</v>
      </c>
      <c r="P24" s="83">
        <f>SUM($J$29:$J$32)</f>
        <v>997.37770799999998</v>
      </c>
      <c r="Q24" s="65">
        <f t="shared" si="7"/>
        <v>-6.5516964374624842E-2</v>
      </c>
      <c r="R24" s="84">
        <f t="shared" si="8"/>
        <v>8.950322544944208E-3</v>
      </c>
    </row>
    <row r="25" spans="1:28" hidden="1" x14ac:dyDescent="0.25">
      <c r="A25" s="4" t="s">
        <v>90</v>
      </c>
      <c r="B25" s="9">
        <v>53.565434000000003</v>
      </c>
      <c r="C25" s="9">
        <v>168.155045</v>
      </c>
      <c r="D25" s="9">
        <v>2915.5784399999998</v>
      </c>
      <c r="E25" s="9">
        <v>5624.4631879999997</v>
      </c>
      <c r="F25" s="9">
        <v>16949.915897999999</v>
      </c>
      <c r="G25" s="9">
        <v>188.18496500000001</v>
      </c>
      <c r="H25" s="9">
        <v>14.599738</v>
      </c>
      <c r="I25" s="9">
        <v>0.375581</v>
      </c>
      <c r="J25" s="9">
        <v>311.89352200000002</v>
      </c>
      <c r="K25" s="9">
        <v>26226.731811000001</v>
      </c>
      <c r="M25" s="82" t="s">
        <v>108</v>
      </c>
      <c r="N25" s="83">
        <f>SUM($B$21:$B$24)</f>
        <v>137.071606</v>
      </c>
      <c r="O25" s="83">
        <f>SUM($B$25:$B$28)</f>
        <v>248.42364899999998</v>
      </c>
      <c r="P25" s="83">
        <f>SUM($B$29:$B$32)</f>
        <v>342.18538899999999</v>
      </c>
      <c r="Q25" s="65">
        <f t="shared" si="7"/>
        <v>0.37742678838116572</v>
      </c>
      <c r="R25" s="84">
        <f t="shared" si="8"/>
        <v>3.0707219312718021E-3</v>
      </c>
    </row>
    <row r="26" spans="1:28" hidden="1" x14ac:dyDescent="0.25">
      <c r="A26" s="4" t="s">
        <v>91</v>
      </c>
      <c r="B26" s="9">
        <v>56.747864</v>
      </c>
      <c r="C26" s="9">
        <v>217.50958700000001</v>
      </c>
      <c r="D26" s="9">
        <v>3118.1116579999998</v>
      </c>
      <c r="E26" s="9">
        <v>6116.8382359999996</v>
      </c>
      <c r="F26" s="9">
        <v>17255.600140999999</v>
      </c>
      <c r="G26" s="9">
        <v>116.091294</v>
      </c>
      <c r="H26" s="9">
        <v>12.898471000000001</v>
      </c>
      <c r="I26" s="9">
        <v>0.29829899999999998</v>
      </c>
      <c r="J26" s="9">
        <v>269.52531399999998</v>
      </c>
      <c r="K26" s="9">
        <v>27163.620864</v>
      </c>
      <c r="M26" s="82" t="s">
        <v>110</v>
      </c>
      <c r="N26" s="83">
        <f>SUM($C$21:$C$24)</f>
        <v>387.24961500000001</v>
      </c>
      <c r="O26" s="83">
        <f>SUM($C$25:$C$28)</f>
        <v>917.82399299999997</v>
      </c>
      <c r="P26" s="83">
        <f>SUM($C$29:$C$32)</f>
        <v>1167.2762720000001</v>
      </c>
      <c r="Q26" s="65">
        <f t="shared" si="7"/>
        <v>0.27178661802535831</v>
      </c>
      <c r="R26" s="84">
        <f t="shared" si="8"/>
        <v>1.0474967557085232E-2</v>
      </c>
    </row>
    <row r="27" spans="1:28" hidden="1" x14ac:dyDescent="0.25">
      <c r="A27" s="4" t="s">
        <v>92</v>
      </c>
      <c r="B27" s="9">
        <v>63.827579</v>
      </c>
      <c r="C27" s="9">
        <v>249.127217</v>
      </c>
      <c r="D27" s="9">
        <v>3362.73549</v>
      </c>
      <c r="E27" s="9">
        <v>6335.2672069999999</v>
      </c>
      <c r="F27" s="9">
        <v>17497.72754</v>
      </c>
      <c r="G27" s="9">
        <v>133.26581200000001</v>
      </c>
      <c r="H27" s="9">
        <v>11.121117999999999</v>
      </c>
      <c r="I27" s="9">
        <v>4.4088000000000002E-2</v>
      </c>
      <c r="J27" s="9">
        <v>204.56697500000001</v>
      </c>
      <c r="K27" s="9">
        <v>27857.683025999999</v>
      </c>
      <c r="M27" s="82" t="s">
        <v>109</v>
      </c>
      <c r="N27" s="83">
        <f>SUM($G$21:$G$24)</f>
        <v>402.21885910000003</v>
      </c>
      <c r="O27" s="83">
        <f>SUM($G$25:$G$28)</f>
        <v>592.21154200000001</v>
      </c>
      <c r="P27" s="83">
        <f>SUM($G$29:$G$32)</f>
        <v>627.30646899999999</v>
      </c>
      <c r="Q27" s="65">
        <f t="shared" si="7"/>
        <v>5.926079535950679E-2</v>
      </c>
      <c r="R27" s="84">
        <f t="shared" si="8"/>
        <v>5.6293570500375017E-3</v>
      </c>
    </row>
    <row r="28" spans="1:28" hidden="1" x14ac:dyDescent="0.25">
      <c r="A28" s="4" t="s">
        <v>93</v>
      </c>
      <c r="B28" s="9">
        <v>74.282771999999994</v>
      </c>
      <c r="C28" s="9">
        <v>283.03214400000002</v>
      </c>
      <c r="D28" s="9">
        <v>3511.8073340000001</v>
      </c>
      <c r="E28" s="9">
        <v>6276.3849680000003</v>
      </c>
      <c r="F28" s="9">
        <v>17390.509665000001</v>
      </c>
      <c r="G28" s="9">
        <v>154.66947099999999</v>
      </c>
      <c r="H28" s="9">
        <v>10.30096</v>
      </c>
      <c r="I28" s="9">
        <v>0</v>
      </c>
      <c r="J28" s="9">
        <v>281.31843099999998</v>
      </c>
      <c r="K28" s="9">
        <v>27982.305745000001</v>
      </c>
      <c r="M28" s="82" t="s">
        <v>111</v>
      </c>
      <c r="N28" s="83">
        <f>SUM($H$21:$H$24)</f>
        <v>60.440458</v>
      </c>
      <c r="O28" s="83">
        <f>SUM($H$25:$H$28)</f>
        <v>48.920287000000002</v>
      </c>
      <c r="P28" s="83">
        <f>SUM($H$29:$H$32)</f>
        <v>36.032980000000002</v>
      </c>
      <c r="Q28" s="65">
        <f t="shared" si="7"/>
        <v>-0.2634348199960479</v>
      </c>
      <c r="R28" s="84">
        <f t="shared" si="8"/>
        <v>3.2335472376080393E-4</v>
      </c>
    </row>
    <row r="29" spans="1:28" hidden="1" x14ac:dyDescent="0.25">
      <c r="A29" s="4" t="s">
        <v>94</v>
      </c>
      <c r="B29" s="9">
        <v>79.791713999999999</v>
      </c>
      <c r="C29" s="9">
        <v>262.31347199999999</v>
      </c>
      <c r="D29" s="9">
        <v>3432.841042</v>
      </c>
      <c r="E29" s="9">
        <v>6234.6371719999997</v>
      </c>
      <c r="F29" s="9">
        <v>16800.366053999998</v>
      </c>
      <c r="G29" s="9">
        <v>152.57239899999999</v>
      </c>
      <c r="H29" s="9">
        <v>9.1926159999999992</v>
      </c>
      <c r="I29" s="9">
        <v>0</v>
      </c>
      <c r="J29" s="9">
        <v>256.32328899999999</v>
      </c>
      <c r="K29" s="9">
        <v>27228.037757999999</v>
      </c>
      <c r="M29" s="82" t="s">
        <v>112</v>
      </c>
      <c r="N29" s="83">
        <f>SUM($I$21:$I$24)</f>
        <v>9.8234510000000004</v>
      </c>
      <c r="O29" s="83">
        <f>SUM($I$25:$I$28)</f>
        <v>0.71796800000000005</v>
      </c>
      <c r="P29" s="83">
        <f>SUM($I$29:$I$32)</f>
        <v>0</v>
      </c>
      <c r="Q29" s="65">
        <f t="shared" si="7"/>
        <v>-1</v>
      </c>
      <c r="R29" s="84">
        <f t="shared" si="8"/>
        <v>0</v>
      </c>
    </row>
    <row r="30" spans="1:28" ht="15.75" hidden="1" thickBot="1" x14ac:dyDescent="0.3">
      <c r="A30" s="4" t="s">
        <v>95</v>
      </c>
      <c r="B30" s="9">
        <v>81.050864000000004</v>
      </c>
      <c r="C30" s="9">
        <v>286.56118900000001</v>
      </c>
      <c r="D30" s="9">
        <v>3528.7400029999999</v>
      </c>
      <c r="E30" s="9">
        <v>6400.484254</v>
      </c>
      <c r="F30" s="9">
        <v>16709.917513</v>
      </c>
      <c r="G30" s="9">
        <v>142.32616100000001</v>
      </c>
      <c r="H30" s="9">
        <v>9.9161169999999998</v>
      </c>
      <c r="I30" s="9">
        <v>0</v>
      </c>
      <c r="J30" s="9">
        <v>250.580602</v>
      </c>
      <c r="K30" s="9">
        <v>27409.576702999999</v>
      </c>
      <c r="M30" s="85" t="s">
        <v>67</v>
      </c>
      <c r="N30" s="86">
        <f>SUM(N21:N29)</f>
        <v>103510.3867001</v>
      </c>
      <c r="O30" s="86">
        <f>SUM(O21:O29)</f>
        <v>109230.34144599999</v>
      </c>
      <c r="P30" s="86">
        <f>SUM(P21:P29)</f>
        <v>111434.83410700002</v>
      </c>
      <c r="Q30" s="87">
        <f t="shared" si="7"/>
        <v>2.0182054105267522E-2</v>
      </c>
      <c r="R30" s="92">
        <f t="shared" si="8"/>
        <v>1</v>
      </c>
    </row>
    <row r="31" spans="1:28" hidden="1" x14ac:dyDescent="0.25">
      <c r="A31" s="4" t="s">
        <v>96</v>
      </c>
      <c r="B31" s="9">
        <v>87.111705000000001</v>
      </c>
      <c r="C31" s="9">
        <v>309.12105700000001</v>
      </c>
      <c r="D31" s="9">
        <v>3664.450797</v>
      </c>
      <c r="E31" s="9">
        <v>6657.2012910000003</v>
      </c>
      <c r="F31" s="9">
        <v>17005.730994000001</v>
      </c>
      <c r="G31" s="9">
        <v>152.725302</v>
      </c>
      <c r="H31" s="9">
        <v>8.9209890000000005</v>
      </c>
      <c r="I31" s="9">
        <v>0</v>
      </c>
      <c r="J31" s="9">
        <v>244.98595499999999</v>
      </c>
      <c r="K31" s="9">
        <v>28130.248090000001</v>
      </c>
    </row>
    <row r="32" spans="1:28" hidden="1" x14ac:dyDescent="0.25">
      <c r="A32" s="4" t="s">
        <v>97</v>
      </c>
      <c r="B32" s="9">
        <v>94.231105999999997</v>
      </c>
      <c r="C32" s="9">
        <v>309.280554</v>
      </c>
      <c r="D32" s="9">
        <v>3787.3576389999998</v>
      </c>
      <c r="E32" s="9">
        <v>6755.9814249999999</v>
      </c>
      <c r="F32" s="9">
        <v>17286.947104999999</v>
      </c>
      <c r="G32" s="9">
        <v>179.68260699999999</v>
      </c>
      <c r="H32" s="9">
        <v>8.0032580000000006</v>
      </c>
      <c r="I32" s="9">
        <v>0</v>
      </c>
      <c r="J32" s="9">
        <v>245.48786200000001</v>
      </c>
      <c r="K32" s="9">
        <v>28666.971556</v>
      </c>
    </row>
    <row r="33" spans="1:9" hidden="1" x14ac:dyDescent="0.25"/>
    <row r="35" spans="1:9" x14ac:dyDescent="0.25">
      <c r="A35" s="10" t="s">
        <v>141</v>
      </c>
    </row>
    <row r="36" spans="1:9" x14ac:dyDescent="0.25">
      <c r="A36" s="19"/>
      <c r="B36" s="409" t="s">
        <v>142</v>
      </c>
      <c r="C36" s="409" t="s">
        <v>143</v>
      </c>
      <c r="D36" s="19"/>
      <c r="E36" s="19" t="s">
        <v>144</v>
      </c>
      <c r="F36" s="19" t="s">
        <v>145</v>
      </c>
      <c r="G36" s="19" t="s">
        <v>67</v>
      </c>
      <c r="I36" s="4" t="s">
        <v>147</v>
      </c>
    </row>
    <row r="37" spans="1:9" x14ac:dyDescent="0.25">
      <c r="A37" s="19" t="s">
        <v>70</v>
      </c>
      <c r="B37" s="410">
        <v>254.84225502751252</v>
      </c>
      <c r="C37" s="410">
        <v>1319.982207826258</v>
      </c>
      <c r="D37" s="19" t="s">
        <v>70</v>
      </c>
      <c r="E37" s="323">
        <f t="shared" ref="E37:F48" si="9">B37/3</f>
        <v>84.947418342504179</v>
      </c>
      <c r="F37" s="323">
        <f t="shared" si="9"/>
        <v>439.99406927541935</v>
      </c>
      <c r="G37" s="411">
        <v>154.88041328288745</v>
      </c>
      <c r="H37" s="42"/>
    </row>
    <row r="38" spans="1:9" x14ac:dyDescent="0.25">
      <c r="A38" s="19" t="s">
        <v>71</v>
      </c>
      <c r="B38" s="410">
        <v>243.85176812548011</v>
      </c>
      <c r="C38" s="410">
        <v>1295.4243942013461</v>
      </c>
      <c r="D38" s="19" t="s">
        <v>71</v>
      </c>
      <c r="E38" s="323">
        <f t="shared" si="9"/>
        <v>81.283922708493364</v>
      </c>
      <c r="F38" s="323">
        <f t="shared" si="9"/>
        <v>431.8081314004487</v>
      </c>
      <c r="G38" s="411">
        <v>150.82578890895945</v>
      </c>
      <c r="H38" s="42"/>
    </row>
    <row r="39" spans="1:9" x14ac:dyDescent="0.25">
      <c r="A39" s="19" t="s">
        <v>72</v>
      </c>
      <c r="B39" s="410">
        <v>243.17604638351389</v>
      </c>
      <c r="C39" s="410">
        <v>1329.3446555319356</v>
      </c>
      <c r="D39" s="19" t="s">
        <v>72</v>
      </c>
      <c r="E39" s="323">
        <f t="shared" si="9"/>
        <v>81.058682127837969</v>
      </c>
      <c r="F39" s="323">
        <f t="shared" si="9"/>
        <v>443.11488517731186</v>
      </c>
      <c r="G39" s="411">
        <v>153.60046063588547</v>
      </c>
      <c r="H39" s="42"/>
    </row>
    <row r="40" spans="1:9" x14ac:dyDescent="0.25">
      <c r="A40" s="19" t="s">
        <v>73</v>
      </c>
      <c r="B40" s="410">
        <v>234.1903842828608</v>
      </c>
      <c r="C40" s="410">
        <v>1347.4233710993558</v>
      </c>
      <c r="D40" s="19" t="s">
        <v>73</v>
      </c>
      <c r="E40" s="323">
        <f t="shared" si="9"/>
        <v>78.063461427620268</v>
      </c>
      <c r="F40" s="323">
        <f t="shared" si="9"/>
        <v>449.14112369978528</v>
      </c>
      <c r="G40" s="411">
        <v>152.1705396587748</v>
      </c>
      <c r="H40" s="42"/>
    </row>
    <row r="41" spans="1:9" x14ac:dyDescent="0.25">
      <c r="A41" s="19" t="s">
        <v>74</v>
      </c>
      <c r="B41" s="410">
        <v>214.88261764173001</v>
      </c>
      <c r="C41" s="410">
        <v>1426.8351680001979</v>
      </c>
      <c r="D41" s="19" t="s">
        <v>74</v>
      </c>
      <c r="E41" s="323">
        <f t="shared" si="9"/>
        <v>71.627539213909998</v>
      </c>
      <c r="F41" s="323">
        <f t="shared" si="9"/>
        <v>475.61172266673265</v>
      </c>
      <c r="G41" s="411">
        <v>152.58935242288882</v>
      </c>
      <c r="H41" s="42"/>
    </row>
    <row r="42" spans="1:9" x14ac:dyDescent="0.25">
      <c r="A42" s="19" t="s">
        <v>75</v>
      </c>
      <c r="B42" s="410">
        <v>209.14847854935005</v>
      </c>
      <c r="C42" s="410">
        <v>1496.2928998222928</v>
      </c>
      <c r="D42" s="19" t="s">
        <v>75</v>
      </c>
      <c r="E42" s="323">
        <f t="shared" si="9"/>
        <v>69.71615951645002</v>
      </c>
      <c r="F42" s="323">
        <f t="shared" si="9"/>
        <v>498.76429994076426</v>
      </c>
      <c r="G42" s="411">
        <v>156.30838622654159</v>
      </c>
      <c r="H42" s="42"/>
    </row>
    <row r="43" spans="1:9" x14ac:dyDescent="0.25">
      <c r="A43" s="19" t="s">
        <v>76</v>
      </c>
      <c r="B43" s="410">
        <v>204.40072029660803</v>
      </c>
      <c r="C43" s="410">
        <v>1533.2133058097336</v>
      </c>
      <c r="D43" s="19" t="s">
        <v>76</v>
      </c>
      <c r="E43" s="323">
        <f t="shared" si="9"/>
        <v>68.133573432202681</v>
      </c>
      <c r="F43" s="323">
        <f t="shared" si="9"/>
        <v>511.07110193657786</v>
      </c>
      <c r="G43" s="411">
        <v>158.66881978683867</v>
      </c>
      <c r="H43" s="42"/>
    </row>
    <row r="44" spans="1:9" x14ac:dyDescent="0.25">
      <c r="A44" s="19" t="s">
        <v>77</v>
      </c>
      <c r="B44" s="410">
        <v>201.25360820465568</v>
      </c>
      <c r="C44" s="410">
        <v>1536.3572861184414</v>
      </c>
      <c r="D44" s="19" t="s">
        <v>77</v>
      </c>
      <c r="E44" s="323">
        <f t="shared" si="9"/>
        <v>67.084536068218554</v>
      </c>
      <c r="F44" s="323">
        <f t="shared" si="9"/>
        <v>512.11909537281383</v>
      </c>
      <c r="G44" s="411">
        <v>158.94091041735581</v>
      </c>
      <c r="H44" s="42"/>
    </row>
    <row r="45" spans="1:9" x14ac:dyDescent="0.25">
      <c r="A45" s="19" t="s">
        <v>78</v>
      </c>
      <c r="B45" s="410">
        <v>194.73624055569431</v>
      </c>
      <c r="C45" s="410">
        <v>1483.7236794494643</v>
      </c>
      <c r="D45" s="19" t="s">
        <v>78</v>
      </c>
      <c r="E45" s="323">
        <f t="shared" si="9"/>
        <v>64.912080185231432</v>
      </c>
      <c r="F45" s="323">
        <f t="shared" si="9"/>
        <v>494.57455981648809</v>
      </c>
      <c r="G45" s="411">
        <v>153.63576582177043</v>
      </c>
      <c r="H45" s="42"/>
    </row>
    <row r="46" spans="1:9" x14ac:dyDescent="0.25">
      <c r="A46" s="19" t="s">
        <v>79</v>
      </c>
      <c r="B46" s="410">
        <v>191.72845249091409</v>
      </c>
      <c r="C46" s="410">
        <v>1483.8691736315607</v>
      </c>
      <c r="D46" s="19" t="s">
        <v>79</v>
      </c>
      <c r="E46" s="323">
        <f t="shared" si="9"/>
        <v>63.909484163638034</v>
      </c>
      <c r="F46" s="323">
        <f t="shared" si="9"/>
        <v>494.62305787718691</v>
      </c>
      <c r="G46" s="411">
        <v>152.90849277260517</v>
      </c>
      <c r="H46" s="42"/>
    </row>
    <row r="47" spans="1:9" x14ac:dyDescent="0.25">
      <c r="A47" s="19" t="s">
        <v>80</v>
      </c>
      <c r="B47" s="410">
        <v>189.63008251187384</v>
      </c>
      <c r="C47" s="410">
        <v>1520.9338829848182</v>
      </c>
      <c r="D47" s="19" t="s">
        <v>80</v>
      </c>
      <c r="E47" s="323">
        <f t="shared" si="9"/>
        <v>63.210027503957946</v>
      </c>
      <c r="F47" s="323">
        <f t="shared" si="9"/>
        <v>506.97796099493939</v>
      </c>
      <c r="G47" s="411">
        <v>154.26503575358177</v>
      </c>
      <c r="H47" s="42"/>
    </row>
    <row r="48" spans="1:9" x14ac:dyDescent="0.25">
      <c r="A48" s="48" t="s">
        <v>81</v>
      </c>
      <c r="B48" s="410">
        <v>187.04086074978801</v>
      </c>
      <c r="C48" s="410">
        <v>1529.7203862906115</v>
      </c>
      <c r="D48" s="48" t="s">
        <v>81</v>
      </c>
      <c r="E48" s="323">
        <f t="shared" si="9"/>
        <v>62.346953583262668</v>
      </c>
      <c r="F48" s="323">
        <f t="shared" si="9"/>
        <v>509.90679543020383</v>
      </c>
      <c r="G48" s="411">
        <v>153.57358323461023</v>
      </c>
      <c r="H48" s="42"/>
    </row>
    <row r="53" spans="9:9" x14ac:dyDescent="0.25">
      <c r="I53" s="4" t="s">
        <v>557</v>
      </c>
    </row>
    <row r="54" spans="9:9" x14ac:dyDescent="0.25">
      <c r="I54" s="4" t="s">
        <v>558</v>
      </c>
    </row>
  </sheetData>
  <mergeCells count="3">
    <mergeCell ref="U1:Z1"/>
    <mergeCell ref="I17:O17"/>
    <mergeCell ref="V17:AB17"/>
  </mergeCells>
  <conditionalFormatting sqref="Q21:Q30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R21:R30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{F981207D-32F7-44E1-83E6-A3AFD8329E4F}</x14:id>
        </ext>
      </extLst>
    </cfRule>
  </conditionalFormatting>
  <pageMargins left="0.7" right="0.7" top="0.75" bottom="0.75" header="0.3" footer="0.3"/>
  <pageSetup paperSize="9" orientation="portrait" verticalDpi="597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981207D-32F7-44E1-83E6-A3AFD8329E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R21:R30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9670-92EC-4E2C-BBCB-F1C6CF88B91F}">
  <dimension ref="A1:AP80"/>
  <sheetViews>
    <sheetView topLeftCell="A46" zoomScale="90" zoomScaleNormal="90" workbookViewId="0">
      <selection activeCell="K77" sqref="K77:K78"/>
    </sheetView>
  </sheetViews>
  <sheetFormatPr baseColWidth="10" defaultRowHeight="15" x14ac:dyDescent="0.25"/>
  <cols>
    <col min="1" max="1" width="11.42578125" style="4"/>
    <col min="2" max="2" width="14.42578125" style="4" customWidth="1"/>
    <col min="3" max="3" width="15.28515625" style="4" bestFit="1" customWidth="1"/>
    <col min="4" max="4" width="15" style="4" customWidth="1"/>
    <col min="5" max="5" width="14.5703125" style="4" customWidth="1"/>
    <col min="6" max="6" width="15.28515625" style="4" customWidth="1"/>
    <col min="7" max="7" width="15.140625" style="4" customWidth="1"/>
    <col min="8" max="8" width="21.140625" style="4" customWidth="1"/>
    <col min="9" max="9" width="15.140625" style="4" bestFit="1" customWidth="1"/>
    <col min="10" max="10" width="16.85546875" style="4" bestFit="1" customWidth="1"/>
    <col min="11" max="11" width="14.140625" style="4" bestFit="1" customWidth="1"/>
    <col min="12" max="12" width="13.140625" style="4" bestFit="1" customWidth="1"/>
    <col min="13" max="14" width="13.140625" style="4" customWidth="1"/>
    <col min="15" max="15" width="11.5703125" style="4" bestFit="1" customWidth="1"/>
    <col min="16" max="16" width="14.140625" style="4" bestFit="1" customWidth="1"/>
    <col min="17" max="17" width="16.85546875" style="4" bestFit="1" customWidth="1"/>
    <col min="18" max="19" width="11.42578125" style="4"/>
    <col min="20" max="22" width="15" style="4" bestFit="1" customWidth="1"/>
    <col min="23" max="16384" width="11.42578125" style="4"/>
  </cols>
  <sheetData>
    <row r="1" spans="1:42" x14ac:dyDescent="0.25">
      <c r="A1" s="10" t="s">
        <v>560</v>
      </c>
      <c r="T1" s="347"/>
      <c r="U1" s="347"/>
      <c r="V1" s="347"/>
      <c r="W1" s="347"/>
      <c r="X1" s="347"/>
      <c r="Y1" s="347"/>
      <c r="Z1" s="347"/>
      <c r="AB1" s="347"/>
      <c r="AC1" s="347"/>
      <c r="AD1" s="347"/>
      <c r="AE1" s="347"/>
      <c r="AF1" s="347"/>
      <c r="AG1" s="347"/>
      <c r="AH1" s="347"/>
      <c r="AK1" s="339"/>
      <c r="AL1" s="339"/>
      <c r="AM1" s="339"/>
      <c r="AN1" s="339"/>
      <c r="AO1" s="339"/>
      <c r="AP1" s="339"/>
    </row>
    <row r="2" spans="1:42" x14ac:dyDescent="0.25">
      <c r="B2" s="4" t="s">
        <v>148</v>
      </c>
      <c r="E2" s="4" t="s">
        <v>149</v>
      </c>
      <c r="I2" s="4" t="s">
        <v>150</v>
      </c>
    </row>
    <row r="3" spans="1:42" x14ac:dyDescent="0.25">
      <c r="A3" s="19"/>
      <c r="B3" s="19" t="s">
        <v>67</v>
      </c>
      <c r="C3" s="19" t="s">
        <v>134</v>
      </c>
      <c r="D3" s="19" t="s">
        <v>135</v>
      </c>
      <c r="E3" s="19" t="s">
        <v>67</v>
      </c>
      <c r="F3" s="19" t="s">
        <v>134</v>
      </c>
      <c r="G3" s="19" t="s">
        <v>135</v>
      </c>
    </row>
    <row r="4" spans="1:42" x14ac:dyDescent="0.25">
      <c r="A4" s="19" t="s">
        <v>70</v>
      </c>
      <c r="B4" s="110">
        <f>1733617016.0831/1000</f>
        <v>1733617.0160831001</v>
      </c>
      <c r="C4" s="110">
        <v>694098.15673222998</v>
      </c>
      <c r="D4" s="110">
        <v>1036412.2728635739</v>
      </c>
      <c r="E4" s="110">
        <f>+B4/1000</f>
        <v>1733.6170160831002</v>
      </c>
      <c r="F4" s="412">
        <f t="shared" ref="F4:G15" si="0">+C4/1000</f>
        <v>694.09815673223</v>
      </c>
      <c r="G4" s="412">
        <f t="shared" si="0"/>
        <v>1036.4122728635739</v>
      </c>
      <c r="H4" s="93"/>
      <c r="Q4" s="71"/>
      <c r="R4" s="71"/>
    </row>
    <row r="5" spans="1:42" x14ac:dyDescent="0.25">
      <c r="A5" s="19" t="s">
        <v>71</v>
      </c>
      <c r="B5" s="110">
        <f>1622464510.16107/1000</f>
        <v>1622464.5101610702</v>
      </c>
      <c r="C5" s="110">
        <v>670477.17847013311</v>
      </c>
      <c r="D5" s="110">
        <v>950041.05500690592</v>
      </c>
      <c r="E5" s="110">
        <f t="shared" ref="E5:E15" si="1">+B5/1000</f>
        <v>1622.4645101610702</v>
      </c>
      <c r="F5" s="412">
        <f t="shared" si="0"/>
        <v>670.47717847013314</v>
      </c>
      <c r="G5" s="412">
        <f t="shared" si="0"/>
        <v>950.04105500690594</v>
      </c>
      <c r="H5" s="93"/>
      <c r="I5" s="71"/>
      <c r="J5" s="71"/>
      <c r="K5" s="71"/>
      <c r="Q5" s="71"/>
      <c r="R5" s="71"/>
    </row>
    <row r="6" spans="1:42" x14ac:dyDescent="0.25">
      <c r="A6" s="19" t="s">
        <v>72</v>
      </c>
      <c r="B6" s="110">
        <f>1574137164.11289/1000</f>
        <v>1574137.1641128899</v>
      </c>
      <c r="C6" s="110">
        <v>682711.64431996015</v>
      </c>
      <c r="D6" s="110">
        <v>888540.7517239399</v>
      </c>
      <c r="E6" s="110">
        <f t="shared" si="1"/>
        <v>1574.1371641128899</v>
      </c>
      <c r="F6" s="412">
        <f t="shared" si="0"/>
        <v>682.7116443199601</v>
      </c>
      <c r="G6" s="412">
        <f t="shared" si="0"/>
        <v>888.54075172393993</v>
      </c>
      <c r="H6" s="93"/>
      <c r="I6" s="71"/>
      <c r="J6" s="71"/>
      <c r="K6" s="71"/>
      <c r="Q6" s="71"/>
      <c r="R6" s="71"/>
    </row>
    <row r="7" spans="1:42" x14ac:dyDescent="0.25">
      <c r="A7" s="19" t="s">
        <v>73</v>
      </c>
      <c r="B7" s="110">
        <f>1616808039.30033/1000</f>
        <v>1616808.03930033</v>
      </c>
      <c r="C7" s="110">
        <v>671532.52379470004</v>
      </c>
      <c r="D7" s="110">
        <v>841583.72752838</v>
      </c>
      <c r="E7" s="110">
        <f t="shared" si="1"/>
        <v>1616.8080393003299</v>
      </c>
      <c r="F7" s="412">
        <f t="shared" si="0"/>
        <v>671.53252379470007</v>
      </c>
      <c r="G7" s="412">
        <f t="shared" si="0"/>
        <v>841.58372752838</v>
      </c>
      <c r="H7" s="93"/>
      <c r="I7" s="71"/>
      <c r="J7" s="71"/>
      <c r="K7" s="71"/>
      <c r="O7" s="71"/>
      <c r="P7" s="71"/>
      <c r="Q7" s="71"/>
      <c r="R7" s="71"/>
    </row>
    <row r="8" spans="1:42" x14ac:dyDescent="0.25">
      <c r="A8" s="19" t="s">
        <v>74</v>
      </c>
      <c r="B8" s="110">
        <f>1364583516.272/1000</f>
        <v>1364583.516272</v>
      </c>
      <c r="C8" s="110">
        <v>594663.37</v>
      </c>
      <c r="D8" s="110">
        <v>769920.14500000002</v>
      </c>
      <c r="E8" s="110">
        <f t="shared" si="1"/>
        <v>1364.583516272</v>
      </c>
      <c r="F8" s="412">
        <f t="shared" si="0"/>
        <v>594.66336999999999</v>
      </c>
      <c r="G8" s="412">
        <f t="shared" si="0"/>
        <v>769.92014500000005</v>
      </c>
      <c r="H8" s="93"/>
      <c r="I8" s="71"/>
      <c r="J8" s="71"/>
      <c r="K8" s="71"/>
      <c r="Q8" s="71"/>
      <c r="R8" s="71"/>
    </row>
    <row r="9" spans="1:42" x14ac:dyDescent="0.25">
      <c r="A9" s="19" t="s">
        <v>75</v>
      </c>
      <c r="B9" s="110">
        <f>1216829905.72486/1000</f>
        <v>1216829.90572486</v>
      </c>
      <c r="C9" s="110">
        <v>547237.53629458998</v>
      </c>
      <c r="D9" s="110">
        <v>669592.36942999996</v>
      </c>
      <c r="E9" s="110">
        <f t="shared" si="1"/>
        <v>1216.8299057248601</v>
      </c>
      <c r="F9" s="412">
        <f t="shared" si="0"/>
        <v>547.23753629458997</v>
      </c>
      <c r="G9" s="412">
        <f t="shared" si="0"/>
        <v>669.59236942999996</v>
      </c>
      <c r="H9" s="93"/>
      <c r="I9" s="71"/>
      <c r="J9" s="71"/>
      <c r="K9" s="71"/>
      <c r="Q9" s="71"/>
      <c r="R9" s="71"/>
    </row>
    <row r="10" spans="1:42" x14ac:dyDescent="0.25">
      <c r="A10" s="19" t="s">
        <v>76</v>
      </c>
      <c r="B10" s="110">
        <f>1179038212.93975/1000</f>
        <v>1179038.2129397499</v>
      </c>
      <c r="C10" s="110">
        <v>525957.55229932012</v>
      </c>
      <c r="D10" s="110">
        <v>653080.66064123006</v>
      </c>
      <c r="E10" s="110">
        <f t="shared" si="1"/>
        <v>1179.0382129397499</v>
      </c>
      <c r="F10" s="412">
        <f t="shared" si="0"/>
        <v>525.95755229932013</v>
      </c>
      <c r="G10" s="412">
        <f t="shared" si="0"/>
        <v>653.08066064123011</v>
      </c>
      <c r="H10" s="93"/>
      <c r="I10" s="71"/>
      <c r="J10" s="71"/>
      <c r="K10" s="71"/>
      <c r="Q10" s="71"/>
      <c r="R10" s="71"/>
    </row>
    <row r="11" spans="1:42" x14ac:dyDescent="0.25">
      <c r="A11" s="19" t="s">
        <v>77</v>
      </c>
      <c r="B11" s="110">
        <f>1134853937.16925/1000</f>
        <v>1134853.9371692501</v>
      </c>
      <c r="C11" s="110">
        <v>536782.81232946005</v>
      </c>
      <c r="D11" s="110">
        <f>598071124.83917/1000</f>
        <v>598071.12483917002</v>
      </c>
      <c r="E11" s="110">
        <f t="shared" si="1"/>
        <v>1134.85393716925</v>
      </c>
      <c r="F11" s="412">
        <f t="shared" si="0"/>
        <v>536.78281232946006</v>
      </c>
      <c r="G11" s="412">
        <f t="shared" si="0"/>
        <v>598.07112483917001</v>
      </c>
      <c r="H11" s="93"/>
      <c r="I11" s="71"/>
      <c r="J11" s="71"/>
      <c r="K11" s="71"/>
      <c r="L11" s="71"/>
      <c r="M11" s="71"/>
      <c r="N11" s="71"/>
      <c r="O11" s="71"/>
      <c r="P11" s="71"/>
      <c r="Q11" s="71"/>
      <c r="R11" s="71"/>
    </row>
    <row r="12" spans="1:42" x14ac:dyDescent="0.25">
      <c r="A12" s="19" t="s">
        <v>78</v>
      </c>
      <c r="B12" s="110">
        <f>1105852397.18313/1000</f>
        <v>1105852.39718313</v>
      </c>
      <c r="C12" s="110">
        <v>484947.05783070007</v>
      </c>
      <c r="D12" s="110">
        <v>620905.33935244009</v>
      </c>
      <c r="E12" s="110">
        <f t="shared" si="1"/>
        <v>1105.8523971831301</v>
      </c>
      <c r="F12" s="412">
        <f t="shared" si="0"/>
        <v>484.94705783070009</v>
      </c>
      <c r="G12" s="412">
        <f t="shared" si="0"/>
        <v>620.90533935244014</v>
      </c>
      <c r="H12" s="93"/>
      <c r="I12" s="71"/>
      <c r="J12" s="71"/>
      <c r="K12" s="71"/>
      <c r="L12" s="71"/>
      <c r="M12" s="71"/>
      <c r="N12" s="71"/>
      <c r="O12" s="71"/>
      <c r="P12" s="71"/>
      <c r="Q12" s="71"/>
      <c r="R12" s="71"/>
    </row>
    <row r="13" spans="1:42" x14ac:dyDescent="0.25">
      <c r="A13" s="19" t="s">
        <v>79</v>
      </c>
      <c r="B13" s="110">
        <f>1056468461.13731/1000</f>
        <v>1056468.4611373101</v>
      </c>
      <c r="C13" s="110">
        <v>465696.32693819999</v>
      </c>
      <c r="D13" s="110">
        <v>590772.13419909985</v>
      </c>
      <c r="E13" s="110">
        <f t="shared" si="1"/>
        <v>1056.4684611373102</v>
      </c>
      <c r="F13" s="412">
        <f t="shared" si="0"/>
        <v>465.6963269382</v>
      </c>
      <c r="G13" s="412">
        <f t="shared" si="0"/>
        <v>590.77213419909981</v>
      </c>
      <c r="H13" s="93"/>
      <c r="I13" s="71"/>
      <c r="J13" s="71"/>
      <c r="K13" s="71"/>
      <c r="L13" s="71"/>
      <c r="M13" s="71"/>
      <c r="N13" s="71"/>
      <c r="O13" s="71"/>
      <c r="P13" s="71"/>
      <c r="Q13" s="71"/>
      <c r="R13" s="71"/>
    </row>
    <row r="14" spans="1:42" x14ac:dyDescent="0.25">
      <c r="A14" s="19" t="s">
        <v>80</v>
      </c>
      <c r="B14" s="110">
        <f>1030936139.25832/1000</f>
        <v>1030936.13925832</v>
      </c>
      <c r="C14" s="110">
        <v>465918.84534443991</v>
      </c>
      <c r="D14" s="110">
        <v>565017.29391383997</v>
      </c>
      <c r="E14" s="110">
        <f t="shared" si="1"/>
        <v>1030.9361392583201</v>
      </c>
      <c r="F14" s="412">
        <f t="shared" si="0"/>
        <v>465.91884534443989</v>
      </c>
      <c r="G14" s="412">
        <f t="shared" si="0"/>
        <v>565.01729391383992</v>
      </c>
      <c r="H14" s="93"/>
      <c r="I14" s="71"/>
      <c r="J14" s="71"/>
      <c r="K14" s="71"/>
      <c r="L14" s="71"/>
      <c r="M14" s="71"/>
      <c r="N14" s="71"/>
      <c r="O14" s="71"/>
      <c r="P14" s="71"/>
      <c r="Q14" s="71"/>
      <c r="R14" s="71"/>
    </row>
    <row r="15" spans="1:42" x14ac:dyDescent="0.25">
      <c r="A15" s="48" t="s">
        <v>81</v>
      </c>
      <c r="B15" s="110">
        <f>1039563830.74973/1000</f>
        <v>1039563.83074973</v>
      </c>
      <c r="C15" s="110">
        <v>463813.66283199994</v>
      </c>
      <c r="D15" s="110">
        <v>575750.16791800002</v>
      </c>
      <c r="E15" s="110">
        <f t="shared" si="1"/>
        <v>1039.56383074973</v>
      </c>
      <c r="F15" s="412">
        <f t="shared" si="0"/>
        <v>463.81366283199992</v>
      </c>
      <c r="G15" s="412">
        <f t="shared" si="0"/>
        <v>575.75016791799999</v>
      </c>
      <c r="H15" s="93"/>
      <c r="I15" s="71"/>
      <c r="J15" s="71"/>
      <c r="K15" s="71"/>
      <c r="L15" s="71"/>
      <c r="M15" s="71"/>
      <c r="N15" s="71"/>
      <c r="O15" s="71"/>
      <c r="P15" s="71"/>
      <c r="Q15" s="71"/>
      <c r="R15" s="71"/>
    </row>
    <row r="16" spans="1:42" x14ac:dyDescent="0.25">
      <c r="B16" s="72"/>
      <c r="C16" s="72"/>
      <c r="D16" s="72"/>
      <c r="I16" s="94"/>
      <c r="J16" s="94"/>
      <c r="K16" s="94"/>
      <c r="L16" s="94"/>
      <c r="M16" s="94"/>
      <c r="N16" s="94"/>
    </row>
    <row r="17" spans="1:33" x14ac:dyDescent="0.25">
      <c r="B17" s="72"/>
      <c r="C17" s="72"/>
      <c r="D17" s="72"/>
    </row>
    <row r="18" spans="1:33" x14ac:dyDescent="0.25">
      <c r="B18" s="72"/>
      <c r="C18" s="72"/>
      <c r="D18" s="72"/>
      <c r="E18" s="88"/>
      <c r="F18" s="88"/>
    </row>
    <row r="19" spans="1:33" x14ac:dyDescent="0.25">
      <c r="A19" s="10"/>
    </row>
    <row r="20" spans="1:33" ht="38.25" hidden="1" x14ac:dyDescent="0.25">
      <c r="B20" s="4" t="s">
        <v>108</v>
      </c>
      <c r="C20" s="4" t="s">
        <v>110</v>
      </c>
      <c r="D20" s="4" t="s">
        <v>420</v>
      </c>
      <c r="I20" s="4" t="s">
        <v>418</v>
      </c>
      <c r="J20" s="4" t="s">
        <v>568</v>
      </c>
      <c r="K20" s="4" t="s">
        <v>109</v>
      </c>
      <c r="L20" s="4" t="s">
        <v>111</v>
      </c>
      <c r="O20" s="4" t="s">
        <v>272</v>
      </c>
      <c r="P20" s="4" t="s">
        <v>107</v>
      </c>
      <c r="Q20" s="4" t="s">
        <v>67</v>
      </c>
      <c r="S20" s="78" t="s">
        <v>101</v>
      </c>
      <c r="T20" s="79">
        <v>2015</v>
      </c>
      <c r="U20" s="79">
        <v>2016</v>
      </c>
      <c r="V20" s="79">
        <v>2017</v>
      </c>
      <c r="W20" s="80" t="s">
        <v>102</v>
      </c>
      <c r="X20" s="81" t="s">
        <v>103</v>
      </c>
      <c r="AB20" s="347"/>
      <c r="AC20" s="347"/>
      <c r="AD20" s="347"/>
      <c r="AE20" s="347"/>
      <c r="AF20" s="347"/>
      <c r="AG20" s="347"/>
    </row>
    <row r="21" spans="1:33" hidden="1" x14ac:dyDescent="0.25">
      <c r="A21" s="4" t="s">
        <v>86</v>
      </c>
      <c r="B21" s="9">
        <v>1253190</v>
      </c>
      <c r="C21" s="9">
        <v>36387443.289999999</v>
      </c>
      <c r="D21" s="9">
        <v>218688855.73501411</v>
      </c>
      <c r="E21" s="9"/>
      <c r="F21" s="9"/>
      <c r="G21" s="9"/>
      <c r="H21" s="9"/>
      <c r="I21" s="9">
        <v>332604.95241199998</v>
      </c>
      <c r="J21" s="9">
        <v>1107340.3454779999</v>
      </c>
      <c r="K21" s="9">
        <v>1344.3631458600069</v>
      </c>
      <c r="L21" s="9">
        <v>3406.2495492299995</v>
      </c>
      <c r="M21" s="9"/>
      <c r="N21" s="9"/>
      <c r="O21" s="9">
        <v>92.332202000000009</v>
      </c>
      <c r="P21" s="9">
        <v>32499.284271</v>
      </c>
      <c r="Q21" s="9">
        <v>1733617.0160831001</v>
      </c>
      <c r="S21" s="82" t="s">
        <v>104</v>
      </c>
      <c r="T21" s="83">
        <f>SUM($J$21:$J$24)</f>
        <v>3968922.6755019999</v>
      </c>
      <c r="U21" s="83">
        <f>SUM($J$25:$J$28)</f>
        <v>2908438.6533639999</v>
      </c>
      <c r="V21" s="83">
        <f>SUM($J$29:$J$32)</f>
        <v>2479829.6517940001</v>
      </c>
      <c r="W21" s="65">
        <f>V21/U21-1</f>
        <v>-0.14736738595956145</v>
      </c>
      <c r="X21" s="84">
        <f t="shared" ref="X21:X30" si="2">V21/$V$30</f>
        <v>3.3899247379483482E-3</v>
      </c>
    </row>
    <row r="22" spans="1:33" hidden="1" x14ac:dyDescent="0.25">
      <c r="A22" s="4" t="s">
        <v>87</v>
      </c>
      <c r="B22" s="9">
        <v>1858196.076093175</v>
      </c>
      <c r="C22" s="9">
        <v>38753633.211000003</v>
      </c>
      <c r="D22" s="9">
        <v>218205610.94998586</v>
      </c>
      <c r="E22" s="9"/>
      <c r="F22" s="9"/>
      <c r="G22" s="9"/>
      <c r="H22" s="9"/>
      <c r="I22" s="9">
        <v>317546.083071</v>
      </c>
      <c r="J22" s="9">
        <v>1009187.61748</v>
      </c>
      <c r="K22" s="9">
        <v>3442.2569999500074</v>
      </c>
      <c r="L22" s="9">
        <v>2946.10277804</v>
      </c>
      <c r="M22" s="9"/>
      <c r="N22" s="9"/>
      <c r="O22" s="9">
        <v>71.878942999999992</v>
      </c>
      <c r="P22" s="9">
        <v>30453.130652</v>
      </c>
      <c r="Q22" s="9">
        <v>1622464.5101610702</v>
      </c>
      <c r="S22" s="82" t="s">
        <v>105</v>
      </c>
      <c r="T22" s="83">
        <f>SUM($I$21:$I$24)</f>
        <v>1379250.3595639998</v>
      </c>
      <c r="U22" s="83">
        <f>SUM($I$25:$I$28)</f>
        <v>1027516.9419260001</v>
      </c>
      <c r="V22" s="83">
        <f>SUM($I$29:$I$32)</f>
        <v>856416.03832200007</v>
      </c>
      <c r="W22" s="65">
        <f t="shared" ref="W22:W30" si="3">V22/U22-1</f>
        <v>-0.16651881504093236</v>
      </c>
      <c r="X22" s="84">
        <f t="shared" si="2"/>
        <v>1.170719896902272E-3</v>
      </c>
    </row>
    <row r="23" spans="1:33" hidden="1" x14ac:dyDescent="0.25">
      <c r="A23" s="4" t="s">
        <v>88</v>
      </c>
      <c r="B23" s="9">
        <v>1918192.0580800001</v>
      </c>
      <c r="C23" s="9">
        <v>44414434.858999997</v>
      </c>
      <c r="D23" s="9">
        <v>215617025.82431</v>
      </c>
      <c r="E23" s="9"/>
      <c r="F23" s="9"/>
      <c r="G23" s="9"/>
      <c r="H23" s="9"/>
      <c r="I23" s="9">
        <v>312918.46013700002</v>
      </c>
      <c r="J23" s="9">
        <v>954794.63240300003</v>
      </c>
      <c r="K23" s="9">
        <v>6538.6219525299994</v>
      </c>
      <c r="L23" s="9">
        <v>2662.4734119700001</v>
      </c>
      <c r="M23" s="9"/>
      <c r="N23" s="9"/>
      <c r="O23" s="9">
        <v>64.373948999999996</v>
      </c>
      <c r="P23" s="9">
        <v>35208.949518000001</v>
      </c>
      <c r="Q23" s="9">
        <v>1574137.1641128899</v>
      </c>
      <c r="S23" s="82" t="s">
        <v>106</v>
      </c>
      <c r="T23" s="83">
        <f>SUM($D$21:$D$24)</f>
        <v>859008345.78031003</v>
      </c>
      <c r="U23" s="83">
        <f>SUM($D$25:$D$28)</f>
        <v>632137296.66600001</v>
      </c>
      <c r="V23" s="83">
        <f>SUM($D$29:$D$32)</f>
        <v>550043493.49100006</v>
      </c>
      <c r="W23" s="65">
        <f t="shared" si="3"/>
        <v>-0.12986704566868101</v>
      </c>
      <c r="X23" s="84">
        <f t="shared" si="2"/>
        <v>0.75190892414071575</v>
      </c>
    </row>
    <row r="24" spans="1:33" hidden="1" x14ac:dyDescent="0.25">
      <c r="A24" s="4" t="s">
        <v>89</v>
      </c>
      <c r="B24" s="9">
        <v>2452801.6590399998</v>
      </c>
      <c r="C24" s="9">
        <v>48990388.762970001</v>
      </c>
      <c r="D24" s="9">
        <v>206496853.271</v>
      </c>
      <c r="E24" s="9"/>
      <c r="F24" s="9"/>
      <c r="G24" s="9"/>
      <c r="H24" s="9"/>
      <c r="I24" s="9">
        <v>416180.86394399998</v>
      </c>
      <c r="J24" s="9">
        <v>897600.08014099998</v>
      </c>
      <c r="K24" s="9">
        <v>9646.5889734000029</v>
      </c>
      <c r="L24" s="9">
        <v>1965.8715919200001</v>
      </c>
      <c r="M24" s="9"/>
      <c r="N24" s="9"/>
      <c r="O24" s="9">
        <v>50.881887999999996</v>
      </c>
      <c r="P24" s="9">
        <v>33423.709068999997</v>
      </c>
      <c r="Q24" s="9">
        <v>1616808.03930033</v>
      </c>
      <c r="S24" s="82" t="s">
        <v>110</v>
      </c>
      <c r="T24" s="83">
        <f>SUM($C$21:$C$24)</f>
        <v>168545900.12296999</v>
      </c>
      <c r="U24" s="83">
        <f>SUM($C$25:$C$28)</f>
        <v>132401103.65287</v>
      </c>
      <c r="V24" s="83">
        <f>SUM($C$29:$C$32)</f>
        <v>163195906.56882</v>
      </c>
      <c r="W24" s="65">
        <f t="shared" si="3"/>
        <v>0.23258720710280478</v>
      </c>
      <c r="X24" s="84">
        <f t="shared" si="2"/>
        <v>0.2230886465968859</v>
      </c>
    </row>
    <row r="25" spans="1:33" hidden="1" x14ac:dyDescent="0.25">
      <c r="A25" s="4" t="s">
        <v>90</v>
      </c>
      <c r="B25" s="9">
        <v>2575774</v>
      </c>
      <c r="C25" s="9">
        <v>36575184</v>
      </c>
      <c r="D25" s="9">
        <v>179204589</v>
      </c>
      <c r="E25" s="9"/>
      <c r="F25" s="9"/>
      <c r="G25" s="9"/>
      <c r="H25" s="9"/>
      <c r="I25" s="9">
        <f>281895759.272/1000</f>
        <v>281895.759272</v>
      </c>
      <c r="J25" s="9">
        <v>819429.92099999997</v>
      </c>
      <c r="K25" s="9">
        <v>11235.313</v>
      </c>
      <c r="L25" s="9">
        <v>1615.1579999999999</v>
      </c>
      <c r="M25" s="9"/>
      <c r="N25" s="9"/>
      <c r="O25" s="9">
        <v>40.994</v>
      </c>
      <c r="P25" s="9">
        <v>32010.824000000001</v>
      </c>
      <c r="Q25" s="9">
        <v>1364583.516272</v>
      </c>
      <c r="S25" s="82" t="s">
        <v>107</v>
      </c>
      <c r="T25" s="83">
        <f>SUM($P$21:$P$24)</f>
        <v>131585.07351000002</v>
      </c>
      <c r="U25" s="83">
        <f>SUM($P$25:$P$28)</f>
        <v>122540.35540799999</v>
      </c>
      <c r="V25" s="83">
        <f>SUM($P$29:$P$32)</f>
        <v>103243.63159</v>
      </c>
      <c r="W25" s="65">
        <f t="shared" si="3"/>
        <v>-0.15747239963317594</v>
      </c>
      <c r="X25" s="84">
        <f t="shared" si="2"/>
        <v>1.411339446277579E-4</v>
      </c>
    </row>
    <row r="26" spans="1:33" hidden="1" x14ac:dyDescent="0.25">
      <c r="A26" s="4" t="s">
        <v>91</v>
      </c>
      <c r="B26" s="9">
        <v>2866434.6316399998</v>
      </c>
      <c r="C26" s="9">
        <v>36184194.284870006</v>
      </c>
      <c r="D26" s="9">
        <v>157453335.528</v>
      </c>
      <c r="E26" s="9"/>
      <c r="F26" s="9"/>
      <c r="G26" s="9"/>
      <c r="H26" s="9"/>
      <c r="I26" s="9">
        <f>257991667.65/1000</f>
        <v>257991.66765000002</v>
      </c>
      <c r="J26" s="9">
        <v>716780.21082399995</v>
      </c>
      <c r="K26" s="9">
        <v>12604.54187058</v>
      </c>
      <c r="L26" s="9">
        <v>1467.74660077</v>
      </c>
      <c r="M26" s="9"/>
      <c r="N26" s="9"/>
      <c r="O26" s="9">
        <v>21.878511</v>
      </c>
      <c r="P26" s="9">
        <v>31459.895823999999</v>
      </c>
      <c r="Q26" s="9">
        <v>1216829.90572486</v>
      </c>
      <c r="S26" s="82" t="s">
        <v>109</v>
      </c>
      <c r="T26" s="83">
        <f>SUM($K$21:$K$24)</f>
        <v>20971.831071740016</v>
      </c>
      <c r="U26" s="83">
        <f>SUM($K$25:$K$28)</f>
        <v>54621.765382739999</v>
      </c>
      <c r="V26" s="83">
        <f>SUM($K$29:$K$32)</f>
        <v>62266.116334870007</v>
      </c>
      <c r="W26" s="65">
        <f t="shared" si="3"/>
        <v>0.13995063869805935</v>
      </c>
      <c r="X26" s="84">
        <f t="shared" si="2"/>
        <v>8.511772086717504E-5</v>
      </c>
    </row>
    <row r="27" spans="1:33" hidden="1" x14ac:dyDescent="0.25">
      <c r="A27" s="4" t="s">
        <v>92</v>
      </c>
      <c r="B27" s="9">
        <v>3118742.0580000002</v>
      </c>
      <c r="C27" s="9">
        <v>32236977.804000001</v>
      </c>
      <c r="D27" s="9">
        <v>147432681.81</v>
      </c>
      <c r="E27" s="9"/>
      <c r="F27" s="9"/>
      <c r="G27" s="9"/>
      <c r="H27" s="9"/>
      <c r="I27" s="9">
        <f>254076268.562/1000</f>
        <v>254076.26856200001</v>
      </c>
      <c r="J27" s="9">
        <v>696781.70904700004</v>
      </c>
      <c r="K27" s="9">
        <v>14671.409749459999</v>
      </c>
      <c r="L27" s="9">
        <v>1309.3068142899999</v>
      </c>
      <c r="M27" s="9"/>
      <c r="N27" s="9"/>
      <c r="O27" s="9">
        <v>12.532007</v>
      </c>
      <c r="P27" s="9">
        <v>29398.585088</v>
      </c>
      <c r="Q27" s="9">
        <v>1179038.2129397499</v>
      </c>
      <c r="S27" s="82" t="s">
        <v>108</v>
      </c>
      <c r="T27" s="83">
        <f>SUM($B$21:$B$24)</f>
        <v>7482379.7932131756</v>
      </c>
      <c r="U27" s="83">
        <f>SUM($B$25:$B$28)</f>
        <v>12003780.5109</v>
      </c>
      <c r="V27" s="83">
        <f>SUM($B$29:$B$32)</f>
        <v>14785216.175999999</v>
      </c>
      <c r="W27" s="65">
        <f t="shared" si="3"/>
        <v>0.23171330586845729</v>
      </c>
      <c r="X27" s="84">
        <f t="shared" si="2"/>
        <v>2.02113762268619E-2</v>
      </c>
    </row>
    <row r="28" spans="1:33" hidden="1" x14ac:dyDescent="0.25">
      <c r="A28" s="4" t="s">
        <v>93</v>
      </c>
      <c r="B28" s="9">
        <v>3442829.8212600001</v>
      </c>
      <c r="C28" s="9">
        <v>27404747.563999999</v>
      </c>
      <c r="D28" s="9">
        <v>148046690.32800001</v>
      </c>
      <c r="E28" s="9"/>
      <c r="F28" s="9"/>
      <c r="G28" s="9"/>
      <c r="H28" s="9"/>
      <c r="I28" s="9">
        <f>233553246.442/1000</f>
        <v>233553.246442</v>
      </c>
      <c r="J28" s="9">
        <v>675446.81249300006</v>
      </c>
      <c r="K28" s="9">
        <v>16110.500762700001</v>
      </c>
      <c r="L28" s="9">
        <v>1178.0592622899999</v>
      </c>
      <c r="M28" s="9"/>
      <c r="N28" s="9"/>
      <c r="O28" s="9">
        <v>0</v>
      </c>
      <c r="P28" s="9">
        <v>29671.050496</v>
      </c>
      <c r="Q28" s="9">
        <v>1134853.9371692501</v>
      </c>
      <c r="S28" s="82" t="s">
        <v>111</v>
      </c>
      <c r="T28" s="83">
        <f>SUM($L$21:$L$24)</f>
        <v>10980.69733116</v>
      </c>
      <c r="U28" s="83">
        <f>SUM($L$25:$L$28)</f>
        <v>5570.2706773499995</v>
      </c>
      <c r="V28" s="83">
        <f>SUM($L$29:$L$32)</f>
        <v>3040.7740518000001</v>
      </c>
      <c r="W28" s="65">
        <f t="shared" si="3"/>
        <v>-0.45410659051731794</v>
      </c>
      <c r="X28" s="84">
        <f t="shared" si="2"/>
        <v>4.1567351907624257E-6</v>
      </c>
    </row>
    <row r="29" spans="1:33" hidden="1" x14ac:dyDescent="0.25">
      <c r="A29" s="4" t="s">
        <v>94</v>
      </c>
      <c r="B29" s="9">
        <v>3457605.5016700001</v>
      </c>
      <c r="C29" s="9">
        <v>28862059.057</v>
      </c>
      <c r="D29" s="9">
        <v>141885143.65099999</v>
      </c>
      <c r="E29" s="9"/>
      <c r="F29" s="9"/>
      <c r="G29" s="9"/>
      <c r="H29" s="9"/>
      <c r="I29" s="9">
        <f>231718702.002/1000</f>
        <v>231718.70200200001</v>
      </c>
      <c r="J29" s="9">
        <v>655079.54671200004</v>
      </c>
      <c r="K29" s="9">
        <v>16454.613235330002</v>
      </c>
      <c r="L29" s="9">
        <v>858.38995612999997</v>
      </c>
      <c r="M29" s="9"/>
      <c r="N29" s="9"/>
      <c r="O29" s="9">
        <v>0</v>
      </c>
      <c r="P29" s="9">
        <v>27536.337068000001</v>
      </c>
      <c r="Q29" s="9">
        <v>1105852.39718313</v>
      </c>
      <c r="S29" s="82" t="s">
        <v>112</v>
      </c>
      <c r="T29" s="83">
        <f>SUM($O$21:$O$24)</f>
        <v>279.46698199999997</v>
      </c>
      <c r="U29" s="83">
        <f>SUM($O$25:$O$28)</f>
        <v>75.404517999999996</v>
      </c>
      <c r="V29" s="83">
        <f>SUM($O$29:$O$32)</f>
        <v>0</v>
      </c>
      <c r="W29" s="65">
        <f t="shared" si="3"/>
        <v>-1</v>
      </c>
      <c r="X29" s="84">
        <f t="shared" si="2"/>
        <v>0</v>
      </c>
    </row>
    <row r="30" spans="1:33" ht="15.75" hidden="1" thickBot="1" x14ac:dyDescent="0.3">
      <c r="A30" s="4" t="s">
        <v>95</v>
      </c>
      <c r="B30" s="9">
        <v>3492620.9782700003</v>
      </c>
      <c r="C30" s="9">
        <v>42306181.649999999</v>
      </c>
      <c r="D30" s="9">
        <v>133628444.214</v>
      </c>
      <c r="E30" s="9"/>
      <c r="F30" s="9"/>
      <c r="G30" s="9"/>
      <c r="H30" s="9"/>
      <c r="I30" s="9">
        <v>207943.956714</v>
      </c>
      <c r="J30" s="9">
        <v>627207.84948899993</v>
      </c>
      <c r="K30" s="9">
        <v>15360.766163009999</v>
      </c>
      <c r="L30" s="9">
        <v>775.32314503000009</v>
      </c>
      <c r="M30" s="9"/>
      <c r="N30" s="9"/>
      <c r="O30" s="9">
        <v>0</v>
      </c>
      <c r="P30" s="9">
        <v>25753.318784000003</v>
      </c>
      <c r="Q30" s="9">
        <v>1056468.4611373101</v>
      </c>
      <c r="S30" s="85" t="s">
        <v>67</v>
      </c>
      <c r="T30" s="86">
        <f>SUM(T21:T29)</f>
        <v>1040548615.8004541</v>
      </c>
      <c r="U30" s="86">
        <f>SUM(U21:U29)</f>
        <v>780660944.22104609</v>
      </c>
      <c r="V30" s="86">
        <f>SUM(V21:V29)</f>
        <v>731529412.44791281</v>
      </c>
      <c r="W30" s="87">
        <f t="shared" si="3"/>
        <v>-6.2935813731731405E-2</v>
      </c>
      <c r="X30" s="92">
        <f t="shared" si="2"/>
        <v>1</v>
      </c>
    </row>
    <row r="31" spans="1:33" hidden="1" x14ac:dyDescent="0.25">
      <c r="A31" s="4" t="s">
        <v>96</v>
      </c>
      <c r="B31" s="9">
        <v>3841750.4798699999</v>
      </c>
      <c r="C31" s="9">
        <v>46981922.513999999</v>
      </c>
      <c r="D31" s="9">
        <v>134481823.02599999</v>
      </c>
      <c r="E31" s="9"/>
      <c r="F31" s="9"/>
      <c r="G31" s="9"/>
      <c r="H31" s="9"/>
      <c r="I31" s="9">
        <v>207909.87263600001</v>
      </c>
      <c r="J31" s="9">
        <v>597638.58454099996</v>
      </c>
      <c r="K31" s="9">
        <v>14345.309761350001</v>
      </c>
      <c r="L31" s="9">
        <v>719.72124310000004</v>
      </c>
      <c r="M31" s="9"/>
      <c r="N31" s="9"/>
      <c r="O31" s="9">
        <v>0</v>
      </c>
      <c r="P31" s="9">
        <v>25017.155057</v>
      </c>
      <c r="Q31" s="9">
        <v>1030936.13925832</v>
      </c>
    </row>
    <row r="32" spans="1:33" hidden="1" x14ac:dyDescent="0.25">
      <c r="A32" s="4" t="s">
        <v>97</v>
      </c>
      <c r="B32" s="9">
        <v>3993239.2161900001</v>
      </c>
      <c r="C32" s="9">
        <v>45045743.347819999</v>
      </c>
      <c r="D32" s="9">
        <v>140048082.59999999</v>
      </c>
      <c r="E32" s="9"/>
      <c r="F32" s="9"/>
      <c r="G32" s="9"/>
      <c r="H32" s="9"/>
      <c r="I32" s="9">
        <v>208843.50696999999</v>
      </c>
      <c r="J32" s="9">
        <v>599903.67105200002</v>
      </c>
      <c r="K32" s="9">
        <v>16105.427175180001</v>
      </c>
      <c r="L32" s="9">
        <v>687.33970753999995</v>
      </c>
      <c r="M32" s="9"/>
      <c r="N32" s="9"/>
      <c r="O32" s="9">
        <v>0</v>
      </c>
      <c r="P32" s="9">
        <v>24936.820681000001</v>
      </c>
      <c r="Q32" s="9">
        <v>1039563.83074973</v>
      </c>
    </row>
    <row r="33" spans="1:18" x14ac:dyDescent="0.25">
      <c r="I33" s="4" t="s">
        <v>557</v>
      </c>
    </row>
    <row r="34" spans="1:18" x14ac:dyDescent="0.25">
      <c r="I34" s="4" t="s">
        <v>558</v>
      </c>
    </row>
    <row r="35" spans="1:18" x14ac:dyDescent="0.25">
      <c r="A35" s="10" t="s">
        <v>561</v>
      </c>
    </row>
    <row r="36" spans="1:18" x14ac:dyDescent="0.25">
      <c r="A36" s="10"/>
      <c r="B36" s="349" t="s">
        <v>124</v>
      </c>
      <c r="C36" s="349"/>
      <c r="D36" s="349"/>
      <c r="E36" s="46"/>
      <c r="G36" s="349" t="s">
        <v>125</v>
      </c>
      <c r="H36" s="349"/>
      <c r="I36" s="349"/>
      <c r="K36" s="4" t="s">
        <v>151</v>
      </c>
      <c r="M36" s="46"/>
      <c r="N36" s="46"/>
    </row>
    <row r="37" spans="1:18" x14ac:dyDescent="0.25">
      <c r="A37" s="19"/>
      <c r="B37" s="19" t="s">
        <v>67</v>
      </c>
      <c r="C37" s="19" t="s">
        <v>135</v>
      </c>
      <c r="D37" s="19" t="s">
        <v>134</v>
      </c>
      <c r="F37" s="19"/>
      <c r="G37" s="19" t="s">
        <v>67</v>
      </c>
      <c r="H37" s="19" t="s">
        <v>135</v>
      </c>
      <c r="I37" s="19" t="s">
        <v>134</v>
      </c>
    </row>
    <row r="38" spans="1:18" x14ac:dyDescent="0.25">
      <c r="A38" s="19" t="s">
        <v>70</v>
      </c>
      <c r="B38" s="83">
        <v>30880</v>
      </c>
      <c r="C38" s="318">
        <v>93712.364755559902</v>
      </c>
      <c r="D38" s="318">
        <v>15399.347717578763</v>
      </c>
      <c r="E38" s="88"/>
      <c r="F38" s="19" t="s">
        <v>70</v>
      </c>
      <c r="G38" s="323">
        <f>B38/3</f>
        <v>10293.333333333334</v>
      </c>
      <c r="H38" s="323">
        <f>C38/3</f>
        <v>31237.454918519968</v>
      </c>
      <c r="I38" s="323">
        <f>D38/3</f>
        <v>5133.1159058595877</v>
      </c>
      <c r="M38" s="88"/>
      <c r="N38" s="88"/>
      <c r="O38" s="91"/>
      <c r="P38" s="76"/>
      <c r="Q38" s="76"/>
      <c r="R38" s="76"/>
    </row>
    <row r="39" spans="1:18" x14ac:dyDescent="0.25">
      <c r="A39" s="19" t="s">
        <v>71</v>
      </c>
      <c r="B39" s="83">
        <v>28981.660078669469</v>
      </c>
      <c r="C39" s="318">
        <v>85538.592985787865</v>
      </c>
      <c r="D39" s="318">
        <v>14940.703298777422</v>
      </c>
      <c r="E39" s="88"/>
      <c r="F39" s="19" t="s">
        <v>71</v>
      </c>
      <c r="G39" s="323">
        <f>B39/3</f>
        <v>9660.5533595564902</v>
      </c>
      <c r="H39" s="323">
        <f>C39/3</f>
        <v>28512.864328595955</v>
      </c>
      <c r="I39" s="323">
        <f>D39/3</f>
        <v>4980.2344329258076</v>
      </c>
      <c r="M39" s="88"/>
      <c r="N39" s="88"/>
      <c r="O39" s="413"/>
      <c r="P39" s="413"/>
      <c r="Q39" s="413"/>
      <c r="R39" s="76"/>
    </row>
    <row r="40" spans="1:18" x14ac:dyDescent="0.25">
      <c r="A40" s="19" t="s">
        <v>72</v>
      </c>
      <c r="B40" s="83">
        <v>27980.397228946498</v>
      </c>
      <c r="C40" s="318">
        <v>78827.26307473972</v>
      </c>
      <c r="D40" s="318">
        <v>15175.898024505226</v>
      </c>
      <c r="E40" s="88"/>
      <c r="F40" s="19" t="s">
        <v>72</v>
      </c>
      <c r="G40" s="323">
        <f>B40/3</f>
        <v>9326.7990763154994</v>
      </c>
      <c r="H40" s="323">
        <f>C40/3</f>
        <v>26275.754358246573</v>
      </c>
      <c r="I40" s="323">
        <f>D40/3</f>
        <v>5058.6326748350757</v>
      </c>
      <c r="M40" s="88"/>
      <c r="N40" s="88"/>
      <c r="O40" s="413"/>
      <c r="P40" s="413"/>
      <c r="Q40" s="413"/>
      <c r="R40" s="76"/>
    </row>
    <row r="41" spans="1:18" x14ac:dyDescent="0.25">
      <c r="A41" s="19" t="s">
        <v>73</v>
      </c>
      <c r="B41" s="83">
        <v>28203.024471520021</v>
      </c>
      <c r="C41" s="318">
        <v>73508.857833895949</v>
      </c>
      <c r="D41" s="318">
        <v>14637.120712748136</v>
      </c>
      <c r="E41" s="88"/>
      <c r="F41" s="19" t="s">
        <v>73</v>
      </c>
      <c r="G41" s="323">
        <f>B41/3</f>
        <v>9401.0081571733408</v>
      </c>
      <c r="H41" s="323">
        <f>C41/3</f>
        <v>24502.95261129865</v>
      </c>
      <c r="I41" s="323">
        <f>D41/3</f>
        <v>4879.0402375827116</v>
      </c>
      <c r="M41" s="88"/>
      <c r="N41" s="88"/>
      <c r="O41" s="413"/>
      <c r="P41" s="413"/>
      <c r="Q41" s="413"/>
      <c r="R41" s="76"/>
    </row>
    <row r="42" spans="1:18" x14ac:dyDescent="0.25">
      <c r="A42" s="19" t="s">
        <v>74</v>
      </c>
      <c r="B42" s="83">
        <v>23817.788267567652</v>
      </c>
      <c r="C42" s="318">
        <v>67054.994107693303</v>
      </c>
      <c r="D42" s="318">
        <v>12980.883723671544</v>
      </c>
      <c r="E42" s="88"/>
      <c r="F42" s="19" t="s">
        <v>74</v>
      </c>
      <c r="G42" s="323">
        <f>B42/3</f>
        <v>7939.2627558558843</v>
      </c>
      <c r="H42" s="323">
        <f>C42/3</f>
        <v>22351.664702564434</v>
      </c>
      <c r="I42" s="323">
        <f>D42/3</f>
        <v>4326.9612412238484</v>
      </c>
      <c r="M42" s="88"/>
      <c r="N42" s="88"/>
      <c r="O42" s="413"/>
      <c r="P42" s="413"/>
      <c r="Q42" s="413"/>
      <c r="R42" s="76"/>
    </row>
    <row r="43" spans="1:18" x14ac:dyDescent="0.25">
      <c r="A43" s="19" t="s">
        <v>75</v>
      </c>
      <c r="B43" s="83">
        <v>21006.11547646665</v>
      </c>
      <c r="C43" s="318">
        <v>57273.468655419863</v>
      </c>
      <c r="D43" s="318">
        <v>11835.677055392749</v>
      </c>
      <c r="E43" s="88"/>
      <c r="F43" s="19" t="s">
        <v>75</v>
      </c>
      <c r="G43" s="323">
        <f>B43/3</f>
        <v>7002.0384921555496</v>
      </c>
      <c r="H43" s="323">
        <f>C43/3</f>
        <v>19091.156218473287</v>
      </c>
      <c r="I43" s="323">
        <f>D43/3</f>
        <v>3945.2256851309162</v>
      </c>
      <c r="M43" s="88"/>
      <c r="N43" s="88"/>
      <c r="O43" s="413"/>
      <c r="P43" s="413"/>
      <c r="Q43" s="413"/>
      <c r="R43" s="76"/>
    </row>
    <row r="44" spans="1:18" x14ac:dyDescent="0.25">
      <c r="A44" s="19" t="s">
        <v>76</v>
      </c>
      <c r="B44" s="83">
        <v>20146.320304829234</v>
      </c>
      <c r="C44" s="318">
        <v>54595.829313656359</v>
      </c>
      <c r="D44" s="318">
        <v>11295.938389370724</v>
      </c>
      <c r="E44" s="88"/>
      <c r="F44" s="19" t="s">
        <v>76</v>
      </c>
      <c r="G44" s="323">
        <f>B44/3</f>
        <v>6715.4401016097445</v>
      </c>
      <c r="H44" s="323">
        <f>C44/3</f>
        <v>18198.609771218788</v>
      </c>
      <c r="I44" s="323">
        <f>D44/3</f>
        <v>3765.312796456908</v>
      </c>
      <c r="M44" s="88"/>
      <c r="N44" s="88"/>
      <c r="O44" s="413"/>
      <c r="P44" s="413"/>
      <c r="Q44" s="413"/>
      <c r="R44" s="76"/>
    </row>
    <row r="45" spans="1:18" x14ac:dyDescent="0.25">
      <c r="A45" s="19" t="s">
        <v>77</v>
      </c>
      <c r="B45" s="83">
        <v>19338.083102386739</v>
      </c>
      <c r="C45" s="318">
        <v>49375.411330752635</v>
      </c>
      <c r="D45" s="318">
        <v>11525.82236905362</v>
      </c>
      <c r="E45" s="88"/>
      <c r="F45" s="19" t="s">
        <v>77</v>
      </c>
      <c r="G45" s="323">
        <f>B45/3</f>
        <v>6446.0277007955801</v>
      </c>
      <c r="H45" s="323">
        <f>C45/3</f>
        <v>16458.47044358421</v>
      </c>
      <c r="I45" s="323">
        <f>D45/3</f>
        <v>3841.9407896845401</v>
      </c>
      <c r="M45" s="88"/>
      <c r="N45" s="88"/>
      <c r="O45" s="413"/>
      <c r="P45" s="413"/>
      <c r="Q45" s="413"/>
      <c r="R45" s="76"/>
    </row>
    <row r="46" spans="1:18" x14ac:dyDescent="0.25">
      <c r="A46" s="19" t="s">
        <v>78</v>
      </c>
      <c r="B46" s="83">
        <v>18719.506866830918</v>
      </c>
      <c r="C46" s="318">
        <v>50899.145415897947</v>
      </c>
      <c r="D46" s="318">
        <v>10345.287843315991</v>
      </c>
      <c r="E46" s="88"/>
      <c r="F46" s="19" t="s">
        <v>78</v>
      </c>
      <c r="G46" s="323">
        <f>B46/3</f>
        <v>6239.8356222769726</v>
      </c>
      <c r="H46" s="323">
        <f>C46/3</f>
        <v>16966.381805299316</v>
      </c>
      <c r="I46" s="323">
        <f>D46/3</f>
        <v>3448.4292811053306</v>
      </c>
      <c r="M46" s="88"/>
      <c r="N46" s="88"/>
      <c r="O46" s="413"/>
      <c r="P46" s="413"/>
      <c r="Q46" s="413"/>
      <c r="R46" s="76"/>
    </row>
    <row r="47" spans="1:18" x14ac:dyDescent="0.25">
      <c r="A47" s="19" t="s">
        <v>79</v>
      </c>
      <c r="B47" s="83">
        <v>17681.010013914445</v>
      </c>
      <c r="C47" s="318">
        <v>47849.116729821886</v>
      </c>
      <c r="D47" s="318">
        <v>9823.7751649883048</v>
      </c>
      <c r="E47" s="88"/>
      <c r="F47" s="19" t="s">
        <v>79</v>
      </c>
      <c r="G47" s="323">
        <f>B47/3</f>
        <v>5893.6700046381484</v>
      </c>
      <c r="H47" s="323">
        <f>C47/3</f>
        <v>15949.705576607295</v>
      </c>
      <c r="I47" s="323">
        <f>D47/3</f>
        <v>3274.5917216627681</v>
      </c>
      <c r="M47" s="88"/>
      <c r="N47" s="88"/>
      <c r="O47" s="413"/>
      <c r="P47" s="413"/>
      <c r="Q47" s="413"/>
      <c r="R47" s="76"/>
    </row>
    <row r="48" spans="1:18" x14ac:dyDescent="0.25">
      <c r="A48" s="19" t="s">
        <v>80</v>
      </c>
      <c r="B48" s="83">
        <v>16960.824505370827</v>
      </c>
      <c r="C48" s="318">
        <v>45303.214266005758</v>
      </c>
      <c r="D48" s="318">
        <v>9644.0624907579386</v>
      </c>
      <c r="E48" s="88"/>
      <c r="F48" s="19" t="s">
        <v>80</v>
      </c>
      <c r="G48" s="323">
        <f>B48/3</f>
        <v>5653.6081684569426</v>
      </c>
      <c r="H48" s="323">
        <f>C48/3</f>
        <v>15101.07142200192</v>
      </c>
      <c r="I48" s="323">
        <f>D48/3</f>
        <v>3214.6874969193127</v>
      </c>
      <c r="M48" s="88"/>
      <c r="N48" s="88"/>
      <c r="O48" s="413"/>
      <c r="P48" s="413"/>
      <c r="Q48" s="413"/>
      <c r="R48" s="76"/>
    </row>
    <row r="49" spans="1:18" x14ac:dyDescent="0.25">
      <c r="A49" s="48" t="s">
        <v>81</v>
      </c>
      <c r="B49" s="335">
        <v>16707.332566762107</v>
      </c>
      <c r="C49" s="320">
        <v>45396.201126992397</v>
      </c>
      <c r="D49" s="320">
        <v>9362.5533048678099</v>
      </c>
      <c r="E49" s="91"/>
      <c r="F49" s="48" t="s">
        <v>81</v>
      </c>
      <c r="G49" s="323">
        <f>B49/3</f>
        <v>5569.1108555873689</v>
      </c>
      <c r="H49" s="323">
        <f>C49/3</f>
        <v>15132.067042330798</v>
      </c>
      <c r="I49" s="323">
        <f>D49/3</f>
        <v>3120.8511016226034</v>
      </c>
      <c r="M49" s="88"/>
      <c r="N49" s="88"/>
      <c r="O49" s="413"/>
      <c r="P49" s="413"/>
      <c r="Q49" s="413"/>
      <c r="R49" s="76"/>
    </row>
    <row r="50" spans="1:18" x14ac:dyDescent="0.25">
      <c r="K50" s="88"/>
      <c r="O50" s="76"/>
      <c r="P50" s="76"/>
      <c r="Q50" s="76"/>
      <c r="R50" s="76"/>
    </row>
    <row r="51" spans="1:18" x14ac:dyDescent="0.25">
      <c r="O51" s="76"/>
      <c r="P51" s="76"/>
      <c r="Q51" s="76"/>
      <c r="R51" s="76"/>
    </row>
    <row r="52" spans="1:18" x14ac:dyDescent="0.25">
      <c r="O52" s="76"/>
      <c r="P52" s="76"/>
      <c r="Q52" s="76"/>
      <c r="R52" s="76"/>
    </row>
    <row r="53" spans="1:18" x14ac:dyDescent="0.25">
      <c r="O53" s="76"/>
      <c r="P53" s="76"/>
      <c r="Q53" s="76"/>
      <c r="R53" s="76"/>
    </row>
    <row r="54" spans="1:18" x14ac:dyDescent="0.25">
      <c r="J54" s="349"/>
      <c r="K54" s="349"/>
      <c r="L54" s="349"/>
      <c r="M54" s="46"/>
      <c r="N54" s="46"/>
      <c r="O54" s="76"/>
      <c r="P54" s="76"/>
      <c r="Q54" s="76"/>
      <c r="R54" s="76"/>
    </row>
    <row r="55" spans="1:18" x14ac:dyDescent="0.25">
      <c r="O55" s="76"/>
      <c r="P55" s="76"/>
      <c r="Q55" s="76"/>
      <c r="R55" s="76"/>
    </row>
    <row r="56" spans="1:18" x14ac:dyDescent="0.25">
      <c r="K56" s="4" t="s">
        <v>557</v>
      </c>
      <c r="M56" s="88"/>
      <c r="N56" s="88"/>
      <c r="O56" s="76"/>
      <c r="P56" s="76"/>
      <c r="Q56" s="76"/>
      <c r="R56" s="76"/>
    </row>
    <row r="57" spans="1:18" x14ac:dyDescent="0.25">
      <c r="K57" s="4" t="s">
        <v>558</v>
      </c>
    </row>
    <row r="58" spans="1:18" x14ac:dyDescent="0.25">
      <c r="M58" s="88"/>
      <c r="N58" s="88"/>
    </row>
    <row r="59" spans="1:18" x14ac:dyDescent="0.25">
      <c r="K59" s="349" t="s">
        <v>152</v>
      </c>
      <c r="L59" s="349"/>
      <c r="M59" s="349"/>
      <c r="N59" s="349"/>
      <c r="O59" s="349"/>
      <c r="P59" s="349"/>
    </row>
    <row r="60" spans="1:18" x14ac:dyDescent="0.25">
      <c r="A60" s="10" t="s">
        <v>562</v>
      </c>
      <c r="M60" s="88"/>
      <c r="N60" s="88"/>
    </row>
    <row r="61" spans="1:18" x14ac:dyDescent="0.25">
      <c r="B61" s="349" t="s">
        <v>124</v>
      </c>
      <c r="C61" s="349"/>
      <c r="D61" s="349"/>
      <c r="E61" s="46"/>
      <c r="F61" s="46"/>
      <c r="G61" s="46"/>
      <c r="H61" s="46"/>
      <c r="M61" s="88"/>
      <c r="N61" s="88"/>
    </row>
    <row r="62" spans="1:18" x14ac:dyDescent="0.25">
      <c r="A62" s="19"/>
      <c r="B62" s="19" t="s">
        <v>67</v>
      </c>
      <c r="C62" s="19" t="s">
        <v>134</v>
      </c>
      <c r="D62" s="19" t="s">
        <v>135</v>
      </c>
      <c r="F62" s="19"/>
      <c r="G62" s="19" t="s">
        <v>67</v>
      </c>
      <c r="H62" s="19" t="s">
        <v>134</v>
      </c>
      <c r="I62" s="19" t="s">
        <v>135</v>
      </c>
      <c r="M62" s="88"/>
      <c r="N62" s="88"/>
    </row>
    <row r="63" spans="1:18" x14ac:dyDescent="0.25">
      <c r="A63" s="19" t="s">
        <v>70</v>
      </c>
      <c r="B63" s="415">
        <v>66.460535265736084</v>
      </c>
      <c r="C63" s="415">
        <v>60.426979489395372</v>
      </c>
      <c r="D63" s="415">
        <v>70.995172662126322</v>
      </c>
      <c r="E63" s="9"/>
      <c r="F63" s="19" t="s">
        <v>70</v>
      </c>
      <c r="G63" s="415">
        <v>66.460535265736084</v>
      </c>
      <c r="H63" s="323">
        <v>60.426979489395372</v>
      </c>
      <c r="I63" s="323">
        <v>70.995172662126322</v>
      </c>
      <c r="M63" s="88"/>
      <c r="N63" s="88"/>
    </row>
    <row r="64" spans="1:18" x14ac:dyDescent="0.25">
      <c r="A64" s="19" t="s">
        <v>71</v>
      </c>
      <c r="B64" s="415">
        <v>64.051071301790003</v>
      </c>
      <c r="C64" s="415">
        <v>61.26961232895102</v>
      </c>
      <c r="D64" s="415">
        <v>66.031327932900354</v>
      </c>
      <c r="E64" s="9"/>
      <c r="F64" s="19" t="s">
        <v>71</v>
      </c>
      <c r="G64" s="415">
        <v>64.051071301790003</v>
      </c>
      <c r="H64" s="323">
        <v>61.26961232895102</v>
      </c>
      <c r="I64" s="323">
        <v>66.031327932900354</v>
      </c>
      <c r="M64" s="88"/>
      <c r="N64" s="88"/>
    </row>
    <row r="65" spans="1:14" x14ac:dyDescent="0.25">
      <c r="A65" s="19" t="s">
        <v>72</v>
      </c>
      <c r="B65" s="415">
        <v>60.721166054475319</v>
      </c>
      <c r="C65" s="415">
        <v>62.407043169750608</v>
      </c>
      <c r="D65" s="415">
        <v>59.297837281481442</v>
      </c>
      <c r="E65" s="9"/>
      <c r="F65" s="19" t="s">
        <v>72</v>
      </c>
      <c r="G65" s="415">
        <v>60.721166054475319</v>
      </c>
      <c r="H65" s="323">
        <v>62.407043169750608</v>
      </c>
      <c r="I65" s="323">
        <v>59.297837281481442</v>
      </c>
      <c r="M65" s="88"/>
      <c r="N65" s="88"/>
    </row>
    <row r="66" spans="1:14" x14ac:dyDescent="0.25">
      <c r="A66" s="19" t="s">
        <v>73</v>
      </c>
      <c r="B66" s="415">
        <v>61.779423127854038</v>
      </c>
      <c r="C66" s="415">
        <v>62.500946644628534</v>
      </c>
      <c r="D66" s="415">
        <v>54.555130488734541</v>
      </c>
      <c r="E66" s="9"/>
      <c r="F66" s="19" t="s">
        <v>73</v>
      </c>
      <c r="G66" s="415">
        <v>61.779423127854038</v>
      </c>
      <c r="H66" s="323">
        <v>62.500946644628534</v>
      </c>
      <c r="I66" s="323">
        <v>54.555130488734541</v>
      </c>
      <c r="M66" s="88"/>
      <c r="N66" s="88"/>
    </row>
    <row r="67" spans="1:14" x14ac:dyDescent="0.25">
      <c r="A67" s="19" t="s">
        <v>74</v>
      </c>
      <c r="B67" s="415">
        <v>52.030253944933662</v>
      </c>
      <c r="C67" s="415">
        <v>60.409184633604674</v>
      </c>
      <c r="D67" s="415">
        <v>46.995613516924472</v>
      </c>
      <c r="E67" s="9"/>
      <c r="F67" s="19" t="s">
        <v>74</v>
      </c>
      <c r="G67" s="415">
        <v>52.030253944933662</v>
      </c>
      <c r="H67" s="323">
        <v>60.409184633604674</v>
      </c>
      <c r="I67" s="323">
        <v>46.995613516924472</v>
      </c>
      <c r="M67" s="88"/>
      <c r="N67" s="88"/>
    </row>
    <row r="68" spans="1:14" x14ac:dyDescent="0.25">
      <c r="A68" s="19" t="s">
        <v>75</v>
      </c>
      <c r="B68" s="415">
        <v>44.796307230805418</v>
      </c>
      <c r="C68" s="415">
        <v>56.589831001806871</v>
      </c>
      <c r="D68" s="415">
        <v>38.276909996847508</v>
      </c>
      <c r="E68" s="9"/>
      <c r="F68" s="19" t="s">
        <v>75</v>
      </c>
      <c r="G68" s="415">
        <v>44.796307230805418</v>
      </c>
      <c r="H68" s="323">
        <v>56.589831001806871</v>
      </c>
      <c r="I68" s="323">
        <v>38.276909996847508</v>
      </c>
      <c r="J68" s="88"/>
    </row>
    <row r="69" spans="1:14" x14ac:dyDescent="0.25">
      <c r="A69" s="19" t="s">
        <v>76</v>
      </c>
      <c r="B69" s="415">
        <v>42.323627985835564</v>
      </c>
      <c r="C69" s="415">
        <v>55.263691698243868</v>
      </c>
      <c r="D69" s="415">
        <v>35.608763051285131</v>
      </c>
      <c r="E69" s="9"/>
      <c r="F69" s="19" t="s">
        <v>76</v>
      </c>
      <c r="G69" s="415">
        <v>42.323627985835564</v>
      </c>
      <c r="H69" s="323">
        <v>55.263691698243868</v>
      </c>
      <c r="I69" s="323">
        <v>35.608763051285131</v>
      </c>
      <c r="J69" s="71"/>
      <c r="K69" s="71"/>
      <c r="L69" s="71"/>
      <c r="M69" s="71"/>
      <c r="N69" s="71"/>
    </row>
    <row r="70" spans="1:14" x14ac:dyDescent="0.25">
      <c r="A70" s="19" t="s">
        <v>77</v>
      </c>
      <c r="B70" s="415">
        <v>40.55612670060367</v>
      </c>
      <c r="C70" s="415">
        <v>57.270140256730002</v>
      </c>
      <c r="D70" s="415">
        <v>32.137974530324307</v>
      </c>
      <c r="E70" s="9"/>
      <c r="F70" s="19" t="s">
        <v>77</v>
      </c>
      <c r="G70" s="415">
        <v>40.55612670060367</v>
      </c>
      <c r="H70" s="323">
        <v>57.270140256730002</v>
      </c>
      <c r="I70" s="323">
        <v>32.16678988405387</v>
      </c>
      <c r="J70" s="71"/>
      <c r="K70" s="71"/>
      <c r="L70" s="71"/>
      <c r="M70" s="71"/>
      <c r="N70" s="71"/>
    </row>
    <row r="71" spans="1:14" x14ac:dyDescent="0.25">
      <c r="A71" s="19" t="s">
        <v>78</v>
      </c>
      <c r="B71" s="415">
        <v>40.614472736222588</v>
      </c>
      <c r="C71" s="415">
        <v>53.124615191270735</v>
      </c>
      <c r="D71" s="415">
        <v>34.305003095174747</v>
      </c>
      <c r="E71" s="9"/>
      <c r="F71" s="19" t="s">
        <v>78</v>
      </c>
      <c r="G71" s="415">
        <v>40.614472736222588</v>
      </c>
      <c r="H71" s="323">
        <v>53.124615191270735</v>
      </c>
      <c r="I71" s="323">
        <v>34.305003095174747</v>
      </c>
      <c r="J71" s="71"/>
      <c r="K71" s="71"/>
      <c r="L71" s="71"/>
      <c r="M71" s="71"/>
      <c r="N71" s="71"/>
    </row>
    <row r="72" spans="1:14" x14ac:dyDescent="0.25">
      <c r="A72" s="19" t="s">
        <v>79</v>
      </c>
      <c r="B72" s="415">
        <v>38.543771492161675</v>
      </c>
      <c r="C72" s="415">
        <v>51.2379620101187</v>
      </c>
      <c r="D72" s="415">
        <v>32.246182871174497</v>
      </c>
      <c r="E72" s="9"/>
      <c r="F72" s="19" t="s">
        <v>79</v>
      </c>
      <c r="G72" s="415">
        <v>38.543771492161675</v>
      </c>
      <c r="H72" s="323">
        <v>51.2379620101187</v>
      </c>
      <c r="I72" s="323">
        <v>32.246182871174497</v>
      </c>
      <c r="J72" s="414"/>
      <c r="K72" s="414"/>
      <c r="L72" s="414"/>
      <c r="M72" s="414"/>
      <c r="N72" s="414"/>
    </row>
    <row r="73" spans="1:14" x14ac:dyDescent="0.25">
      <c r="A73" s="19" t="s">
        <v>80</v>
      </c>
      <c r="B73" s="415">
        <v>36.648668577679793</v>
      </c>
      <c r="C73" s="415">
        <v>50.857239331497247</v>
      </c>
      <c r="D73" s="415">
        <v>29.786445533778654</v>
      </c>
      <c r="E73" s="9"/>
      <c r="F73" s="19" t="s">
        <v>80</v>
      </c>
      <c r="G73" s="415">
        <v>36.648668577679793</v>
      </c>
      <c r="H73" s="323">
        <v>50.857239331497247</v>
      </c>
      <c r="I73" s="323">
        <v>29.786445533778654</v>
      </c>
      <c r="J73" s="414"/>
      <c r="K73" s="414"/>
      <c r="L73" s="414"/>
      <c r="M73" s="414"/>
      <c r="N73" s="414"/>
    </row>
    <row r="74" spans="1:14" x14ac:dyDescent="0.25">
      <c r="A74" s="48" t="s">
        <v>81</v>
      </c>
      <c r="B74" s="416">
        <v>36.263468874588852</v>
      </c>
      <c r="C74" s="416">
        <v>50.056192359981004</v>
      </c>
      <c r="D74" s="416">
        <v>29.676143126439428</v>
      </c>
      <c r="E74" s="77"/>
      <c r="F74" s="48" t="s">
        <v>81</v>
      </c>
      <c r="G74" s="416">
        <v>36.263468874588852</v>
      </c>
      <c r="H74" s="323">
        <v>50.056192359981004</v>
      </c>
      <c r="I74" s="323">
        <v>29.676143126439428</v>
      </c>
      <c r="J74" s="71"/>
      <c r="K74" s="71"/>
      <c r="L74" s="71"/>
      <c r="M74" s="71"/>
      <c r="N74" s="71"/>
    </row>
    <row r="75" spans="1:14" x14ac:dyDescent="0.25">
      <c r="J75" s="71"/>
      <c r="K75" s="71"/>
      <c r="L75" s="71"/>
      <c r="M75" s="71"/>
      <c r="N75" s="71"/>
    </row>
    <row r="76" spans="1:14" x14ac:dyDescent="0.25">
      <c r="J76" s="71"/>
      <c r="K76" s="71"/>
      <c r="L76" s="71"/>
      <c r="M76" s="71"/>
      <c r="N76" s="71"/>
    </row>
    <row r="77" spans="1:14" x14ac:dyDescent="0.25">
      <c r="J77" s="71"/>
      <c r="K77" s="4" t="s">
        <v>557</v>
      </c>
      <c r="L77" s="71"/>
      <c r="M77" s="71"/>
      <c r="N77" s="71"/>
    </row>
    <row r="78" spans="1:14" x14ac:dyDescent="0.25">
      <c r="J78" s="71"/>
      <c r="K78" s="4" t="s">
        <v>558</v>
      </c>
      <c r="L78" s="71"/>
      <c r="M78" s="71"/>
      <c r="N78" s="71"/>
    </row>
    <row r="79" spans="1:14" x14ac:dyDescent="0.25">
      <c r="J79" s="71"/>
      <c r="K79" s="71"/>
      <c r="L79" s="71"/>
      <c r="M79" s="71"/>
      <c r="N79" s="71"/>
    </row>
    <row r="80" spans="1:14" x14ac:dyDescent="0.25">
      <c r="J80" s="71"/>
    </row>
  </sheetData>
  <mergeCells count="9">
    <mergeCell ref="K59:P59"/>
    <mergeCell ref="T1:Z1"/>
    <mergeCell ref="AB1:AH1"/>
    <mergeCell ref="AK1:AP1"/>
    <mergeCell ref="AB20:AG20"/>
    <mergeCell ref="B36:D36"/>
    <mergeCell ref="G36:I36"/>
    <mergeCell ref="B61:D61"/>
    <mergeCell ref="J54:L54"/>
  </mergeCells>
  <conditionalFormatting sqref="W21:W30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X21:X30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{E609E0E1-BB59-411E-BB05-2A74AE439E32}</x14:id>
        </ext>
      </extLst>
    </cfRule>
  </conditionalFormatting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09E0E1-BB59-411E-BB05-2A74AE439E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X21:X30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596E-3BE5-4D1F-A4CB-01E2B4512DB8}">
  <dimension ref="A1:R35"/>
  <sheetViews>
    <sheetView topLeftCell="D18" zoomScale="90" zoomScaleNormal="90" workbookViewId="0">
      <selection activeCell="D20" sqref="D20"/>
    </sheetView>
  </sheetViews>
  <sheetFormatPr baseColWidth="10" defaultRowHeight="15" x14ac:dyDescent="0.25"/>
  <cols>
    <col min="1" max="1" width="11.42578125" style="4"/>
    <col min="2" max="2" width="24.42578125" style="4" customWidth="1"/>
    <col min="3" max="6" width="15.140625" style="4" bestFit="1" customWidth="1"/>
    <col min="7" max="7" width="13.140625" style="4" bestFit="1" customWidth="1"/>
    <col min="8" max="9" width="11.5703125" style="4" bestFit="1" customWidth="1"/>
    <col min="10" max="10" width="11.85546875" style="4" customWidth="1"/>
    <col min="11" max="11" width="16.85546875" style="4" bestFit="1" customWidth="1"/>
    <col min="12" max="13" width="11.42578125" style="4"/>
    <col min="14" max="15" width="12.140625" style="4" customWidth="1"/>
    <col min="16" max="16" width="12.85546875" style="4" customWidth="1"/>
    <col min="17" max="17" width="15.28515625" style="4" customWidth="1"/>
    <col min="18" max="18" width="14.140625" style="4" customWidth="1"/>
    <col min="19" max="16384" width="11.42578125" style="4"/>
  </cols>
  <sheetData>
    <row r="1" spans="1:12" x14ac:dyDescent="0.25">
      <c r="G1" s="10"/>
    </row>
    <row r="3" spans="1:12" x14ac:dyDescent="0.25">
      <c r="A3" s="10" t="s">
        <v>153</v>
      </c>
      <c r="C3" s="10" t="s">
        <v>154</v>
      </c>
      <c r="G3" s="347" t="s">
        <v>157</v>
      </c>
      <c r="H3" s="347"/>
      <c r="I3" s="347"/>
      <c r="J3" s="347"/>
      <c r="K3" s="347"/>
      <c r="L3" s="347"/>
    </row>
    <row r="4" spans="1:12" x14ac:dyDescent="0.25">
      <c r="A4" s="19" t="s">
        <v>86</v>
      </c>
      <c r="B4" s="110">
        <v>1079806266</v>
      </c>
      <c r="C4" s="19" t="s">
        <v>70</v>
      </c>
      <c r="D4" s="83">
        <f>B4/1000000</f>
        <v>1079.8062660000001</v>
      </c>
    </row>
    <row r="5" spans="1:12" x14ac:dyDescent="0.25">
      <c r="A5" s="19" t="s">
        <v>87</v>
      </c>
      <c r="B5" s="110">
        <v>1053875703.96</v>
      </c>
      <c r="C5" s="19" t="s">
        <v>71</v>
      </c>
      <c r="D5" s="83">
        <f t="shared" ref="D5:D15" si="0">B5/1000000</f>
        <v>1053.87570396</v>
      </c>
    </row>
    <row r="6" spans="1:12" x14ac:dyDescent="0.25">
      <c r="A6" s="19" t="s">
        <v>88</v>
      </c>
      <c r="B6" s="110">
        <v>934823754.79999995</v>
      </c>
      <c r="C6" s="19" t="s">
        <v>72</v>
      </c>
      <c r="D6" s="83">
        <f t="shared" si="0"/>
        <v>934.82375479999996</v>
      </c>
    </row>
    <row r="7" spans="1:12" x14ac:dyDescent="0.25">
      <c r="A7" s="19" t="s">
        <v>89</v>
      </c>
      <c r="B7" s="110">
        <v>874014633</v>
      </c>
      <c r="C7" s="19" t="s">
        <v>73</v>
      </c>
      <c r="D7" s="83">
        <f t="shared" si="0"/>
        <v>874.014633</v>
      </c>
      <c r="E7" s="72"/>
    </row>
    <row r="8" spans="1:12" x14ac:dyDescent="0.25">
      <c r="A8" s="19" t="s">
        <v>90</v>
      </c>
      <c r="B8" s="110">
        <v>813582449</v>
      </c>
      <c r="C8" s="19" t="s">
        <v>74</v>
      </c>
      <c r="D8" s="83">
        <f t="shared" si="0"/>
        <v>813.582449</v>
      </c>
    </row>
    <row r="9" spans="1:12" x14ac:dyDescent="0.25">
      <c r="A9" s="19" t="s">
        <v>91</v>
      </c>
      <c r="B9" s="110">
        <v>768114675</v>
      </c>
      <c r="C9" s="19" t="s">
        <v>75</v>
      </c>
      <c r="D9" s="83">
        <f t="shared" si="0"/>
        <v>768.11467500000003</v>
      </c>
    </row>
    <row r="10" spans="1:12" x14ac:dyDescent="0.25">
      <c r="A10" s="19" t="s">
        <v>92</v>
      </c>
      <c r="B10" s="110">
        <v>790864502.68000007</v>
      </c>
      <c r="C10" s="19" t="s">
        <v>76</v>
      </c>
      <c r="D10" s="83">
        <f t="shared" si="0"/>
        <v>790.8645026800001</v>
      </c>
    </row>
    <row r="11" spans="1:12" x14ac:dyDescent="0.25">
      <c r="A11" s="19" t="s">
        <v>93</v>
      </c>
      <c r="B11" s="110">
        <v>730492060.84000003</v>
      </c>
      <c r="C11" s="19" t="s">
        <v>77</v>
      </c>
      <c r="D11" s="83">
        <f t="shared" si="0"/>
        <v>730.49206084000002</v>
      </c>
    </row>
    <row r="12" spans="1:12" x14ac:dyDescent="0.25">
      <c r="A12" s="19" t="s">
        <v>94</v>
      </c>
      <c r="B12" s="110">
        <v>672138123.09000003</v>
      </c>
      <c r="C12" s="19" t="s">
        <v>78</v>
      </c>
      <c r="D12" s="83">
        <f t="shared" si="0"/>
        <v>672.13812309000002</v>
      </c>
    </row>
    <row r="13" spans="1:12" x14ac:dyDescent="0.25">
      <c r="A13" s="19" t="s">
        <v>95</v>
      </c>
      <c r="B13" s="110">
        <v>589658062</v>
      </c>
      <c r="C13" s="19" t="s">
        <v>79</v>
      </c>
      <c r="D13" s="83">
        <f t="shared" si="0"/>
        <v>589.65806199999997</v>
      </c>
    </row>
    <row r="14" spans="1:12" x14ac:dyDescent="0.25">
      <c r="A14" s="19" t="s">
        <v>96</v>
      </c>
      <c r="B14" s="110">
        <v>572545452</v>
      </c>
      <c r="C14" s="19" t="s">
        <v>80</v>
      </c>
      <c r="D14" s="83">
        <f t="shared" si="0"/>
        <v>572.54545199999995</v>
      </c>
    </row>
    <row r="15" spans="1:12" x14ac:dyDescent="0.25">
      <c r="A15" s="48" t="s">
        <v>81</v>
      </c>
      <c r="B15" s="319">
        <v>605706292</v>
      </c>
      <c r="C15" s="48" t="s">
        <v>81</v>
      </c>
      <c r="D15" s="83">
        <f t="shared" si="0"/>
        <v>605.70629199999996</v>
      </c>
      <c r="E15" s="72"/>
    </row>
    <row r="19" spans="1:18" ht="32.25" customHeight="1" x14ac:dyDescent="0.25">
      <c r="G19" s="338" t="s">
        <v>158</v>
      </c>
      <c r="H19" s="338"/>
      <c r="I19" s="338"/>
      <c r="J19" s="338"/>
      <c r="K19" s="338"/>
      <c r="L19" s="338"/>
      <c r="M19" s="338"/>
    </row>
    <row r="20" spans="1:18" x14ac:dyDescent="0.25">
      <c r="A20" s="10" t="s">
        <v>155</v>
      </c>
      <c r="M20" s="347" t="s">
        <v>156</v>
      </c>
      <c r="N20" s="347"/>
      <c r="O20" s="347"/>
      <c r="P20" s="347"/>
      <c r="Q20" s="347"/>
      <c r="R20" s="347"/>
    </row>
    <row r="21" spans="1:18" ht="15.75" thickBot="1" x14ac:dyDescent="0.3"/>
    <row r="22" spans="1:18" ht="21" x14ac:dyDescent="0.25">
      <c r="A22" s="19"/>
      <c r="B22" s="19" t="s">
        <v>108</v>
      </c>
      <c r="C22" s="19" t="s">
        <v>110</v>
      </c>
      <c r="D22" s="19" t="s">
        <v>420</v>
      </c>
      <c r="E22" s="19" t="s">
        <v>418</v>
      </c>
      <c r="F22" s="19" t="s">
        <v>568</v>
      </c>
      <c r="G22" s="19" t="s">
        <v>109</v>
      </c>
      <c r="H22" s="19" t="s">
        <v>111</v>
      </c>
      <c r="I22" s="19" t="s">
        <v>272</v>
      </c>
      <c r="J22" s="19" t="s">
        <v>107</v>
      </c>
      <c r="K22" s="19" t="s">
        <v>67</v>
      </c>
      <c r="M22" s="95" t="s">
        <v>101</v>
      </c>
      <c r="N22" s="96">
        <v>2015</v>
      </c>
      <c r="O22" s="96">
        <v>2016</v>
      </c>
      <c r="P22" s="96">
        <v>2017</v>
      </c>
      <c r="Q22" s="97" t="s">
        <v>102</v>
      </c>
      <c r="R22" s="98" t="s">
        <v>103</v>
      </c>
    </row>
    <row r="23" spans="1:18" x14ac:dyDescent="0.25">
      <c r="A23" s="19" t="s">
        <v>86</v>
      </c>
      <c r="B23" s="110">
        <v>579.76900000000001</v>
      </c>
      <c r="C23" s="110">
        <v>115585.537</v>
      </c>
      <c r="D23" s="110">
        <v>30426.945</v>
      </c>
      <c r="E23" s="110">
        <v>219750.53200000001</v>
      </c>
      <c r="F23" s="110">
        <v>700546.652</v>
      </c>
      <c r="G23" s="110">
        <v>111.64</v>
      </c>
      <c r="H23" s="110">
        <v>740.88599999999997</v>
      </c>
      <c r="I23" s="110">
        <v>105.828</v>
      </c>
      <c r="J23" s="110">
        <v>11958.477000000001</v>
      </c>
      <c r="K23" s="110">
        <v>1079806.2660000001</v>
      </c>
      <c r="M23" s="99" t="s">
        <v>104</v>
      </c>
      <c r="N23" s="100">
        <f>SUM($F$23:$F$26)</f>
        <v>2355311.4470000002</v>
      </c>
      <c r="O23" s="100">
        <f>SUM($F$27:$F$30)</f>
        <v>1643136.5669999998</v>
      </c>
      <c r="P23" s="100">
        <f>SUM($F$31:$F$34)</f>
        <v>1353062.5549999999</v>
      </c>
      <c r="Q23" s="101">
        <f>P23/O23-1</f>
        <v>-0.17653676378805827</v>
      </c>
      <c r="R23" s="102">
        <f t="shared" ref="R23:R32" si="1">P23/$P$32</f>
        <v>0.55452294148361914</v>
      </c>
    </row>
    <row r="24" spans="1:18" x14ac:dyDescent="0.25">
      <c r="A24" s="19" t="s">
        <v>87</v>
      </c>
      <c r="B24" s="110">
        <v>562.60500000000002</v>
      </c>
      <c r="C24" s="110">
        <v>142834.62100000001</v>
      </c>
      <c r="D24" s="110">
        <v>134169.06495999999</v>
      </c>
      <c r="E24" s="110">
        <v>159725.45300000001</v>
      </c>
      <c r="F24" s="110">
        <v>604275.027</v>
      </c>
      <c r="G24" s="110">
        <v>288.34899999999999</v>
      </c>
      <c r="H24" s="110">
        <v>672.58399999999995</v>
      </c>
      <c r="I24" s="110">
        <v>94.444999999999993</v>
      </c>
      <c r="J24" s="110">
        <v>11253.555</v>
      </c>
      <c r="K24" s="110">
        <v>1053875.7039600001</v>
      </c>
      <c r="M24" s="99" t="s">
        <v>110</v>
      </c>
      <c r="N24" s="100">
        <f>SUM($C$23:$C$26)</f>
        <v>523972.50899999996</v>
      </c>
      <c r="O24" s="100">
        <f>SUM($C$27:$C$30)</f>
        <v>638251.78075999999</v>
      </c>
      <c r="P24" s="100">
        <f>SUM($C$31:$C$34)</f>
        <v>490502.99800000002</v>
      </c>
      <c r="Q24" s="101">
        <f>P24/O24-1</f>
        <v>-0.23148980890279336</v>
      </c>
      <c r="R24" s="102">
        <f t="shared" si="1"/>
        <v>0.20102187016585776</v>
      </c>
    </row>
    <row r="25" spans="1:18" x14ac:dyDescent="0.25">
      <c r="A25" s="19" t="s">
        <v>88</v>
      </c>
      <c r="B25" s="110">
        <v>848.39400000000001</v>
      </c>
      <c r="C25" s="110">
        <v>141435.50599999999</v>
      </c>
      <c r="D25" s="110">
        <v>117758.3268</v>
      </c>
      <c r="E25" s="110">
        <v>108111.37699999999</v>
      </c>
      <c r="F25" s="110">
        <v>555313.402</v>
      </c>
      <c r="G25" s="110">
        <v>574.84299999999996</v>
      </c>
      <c r="H25" s="110">
        <v>643.80700000000002</v>
      </c>
      <c r="I25" s="110">
        <v>59.267000000000003</v>
      </c>
      <c r="J25" s="110">
        <v>10078.832</v>
      </c>
      <c r="K25" s="110">
        <v>934823.7548</v>
      </c>
      <c r="M25" s="99" t="s">
        <v>105</v>
      </c>
      <c r="N25" s="100">
        <f>SUM($E$23:$E$26)</f>
        <v>613609.35</v>
      </c>
      <c r="O25" s="100">
        <f>SUM($E$27:$E$30)</f>
        <v>436467.78399999999</v>
      </c>
      <c r="P25" s="100">
        <f>SUM($E$31:$E$34)</f>
        <v>360194.701</v>
      </c>
      <c r="Q25" s="101">
        <f t="shared" ref="Q25:Q28" si="2">P25/O25-1</f>
        <v>-0.1747507738165619</v>
      </c>
      <c r="R25" s="102">
        <f t="shared" si="1"/>
        <v>0.14761787943007018</v>
      </c>
    </row>
    <row r="26" spans="1:18" x14ac:dyDescent="0.25">
      <c r="A26" s="19" t="s">
        <v>89</v>
      </c>
      <c r="B26" s="110">
        <v>971.13400000000001</v>
      </c>
      <c r="C26" s="110">
        <v>124116.845</v>
      </c>
      <c r="D26" s="110">
        <v>116091.52499999999</v>
      </c>
      <c r="E26" s="110">
        <v>126021.988</v>
      </c>
      <c r="F26" s="110">
        <v>495176.36599999998</v>
      </c>
      <c r="G26" s="110">
        <v>841.68899999999996</v>
      </c>
      <c r="H26" s="110">
        <v>543.64099999999996</v>
      </c>
      <c r="I26" s="110">
        <v>34.521000000000001</v>
      </c>
      <c r="J26" s="110">
        <v>10216.924000000001</v>
      </c>
      <c r="K26" s="110">
        <v>874014.63300000003</v>
      </c>
      <c r="M26" s="99" t="s">
        <v>106</v>
      </c>
      <c r="N26" s="100">
        <f>SUM($D$23:$D$26)</f>
        <v>398445.86176</v>
      </c>
      <c r="O26" s="100">
        <f>SUM($D$27:$D$30)</f>
        <v>344596.78776000004</v>
      </c>
      <c r="P26" s="100">
        <f>SUM($D$31:$D$34)</f>
        <v>197647.51909000002</v>
      </c>
      <c r="Q26" s="101">
        <f t="shared" si="2"/>
        <v>-0.42643830090588419</v>
      </c>
      <c r="R26" s="102">
        <f t="shared" si="1"/>
        <v>8.1001490476341337E-2</v>
      </c>
    </row>
    <row r="27" spans="1:18" x14ac:dyDescent="0.25">
      <c r="A27" s="19" t="s">
        <v>90</v>
      </c>
      <c r="B27" s="110">
        <v>1078.83</v>
      </c>
      <c r="C27" s="110">
        <v>142217.08300000001</v>
      </c>
      <c r="D27" s="110">
        <v>102036.93399999999</v>
      </c>
      <c r="E27" s="110">
        <v>116514.28200000001</v>
      </c>
      <c r="F27" s="110">
        <v>440076.76400000002</v>
      </c>
      <c r="G27" s="110">
        <v>985.70399999999995</v>
      </c>
      <c r="H27" s="110">
        <v>451.726</v>
      </c>
      <c r="I27" s="110">
        <v>16.609000000000002</v>
      </c>
      <c r="J27" s="110">
        <v>10204.517</v>
      </c>
      <c r="K27" s="110">
        <v>813582.44900000002</v>
      </c>
      <c r="M27" s="99" t="s">
        <v>107</v>
      </c>
      <c r="N27" s="100">
        <f>SUM($J$23:$J$26)</f>
        <v>43507.788</v>
      </c>
      <c r="O27" s="100">
        <f>SUM($J$27:$J$30)</f>
        <v>30816.623999999996</v>
      </c>
      <c r="P27" s="100">
        <f>SUM($J$31:$J$34)</f>
        <v>26955.723000000002</v>
      </c>
      <c r="Q27" s="101">
        <f t="shared" si="2"/>
        <v>-0.12528630650781203</v>
      </c>
      <c r="R27" s="102">
        <f t="shared" si="1"/>
        <v>1.1047210457891688E-2</v>
      </c>
    </row>
    <row r="28" spans="1:18" x14ac:dyDescent="0.25">
      <c r="A28" s="19" t="s">
        <v>91</v>
      </c>
      <c r="B28" s="110">
        <v>1057.7570000000001</v>
      </c>
      <c r="C28" s="110">
        <v>156349.677</v>
      </c>
      <c r="D28" s="110">
        <v>93524.760999999999</v>
      </c>
      <c r="E28" s="110">
        <v>109736.432</v>
      </c>
      <c r="F28" s="110">
        <v>399915.973</v>
      </c>
      <c r="G28" s="110">
        <v>930.74599999999998</v>
      </c>
      <c r="H28" s="110">
        <v>377.858</v>
      </c>
      <c r="I28" s="110">
        <v>12.760999999999999</v>
      </c>
      <c r="J28" s="110">
        <v>6208.71</v>
      </c>
      <c r="K28" s="110">
        <v>768114.67500000005</v>
      </c>
      <c r="M28" s="99" t="s">
        <v>108</v>
      </c>
      <c r="N28" s="100">
        <f>SUM($B$23:$B$26)</f>
        <v>2961.902</v>
      </c>
      <c r="O28" s="100">
        <f>SUM($B$27:$B$30)</f>
        <v>4478.2839999999997</v>
      </c>
      <c r="P28" s="100">
        <f>SUM($B$31:$B$34)</f>
        <v>5046.915</v>
      </c>
      <c r="Q28" s="101">
        <f t="shared" si="2"/>
        <v>0.12697519853586781</v>
      </c>
      <c r="R28" s="102">
        <f t="shared" si="1"/>
        <v>2.0683671578050579E-3</v>
      </c>
    </row>
    <row r="29" spans="1:18" x14ac:dyDescent="0.25">
      <c r="A29" s="19" t="s">
        <v>92</v>
      </c>
      <c r="B29" s="110">
        <v>1169.136</v>
      </c>
      <c r="C29" s="110">
        <v>182738.41500000001</v>
      </c>
      <c r="D29" s="110">
        <v>87222.112680000006</v>
      </c>
      <c r="E29" s="110">
        <v>106555.776</v>
      </c>
      <c r="F29" s="110">
        <v>406143.64</v>
      </c>
      <c r="G29" s="110">
        <v>921.16099999999994</v>
      </c>
      <c r="H29" s="110">
        <v>322.37700000000001</v>
      </c>
      <c r="I29" s="110">
        <v>1.353</v>
      </c>
      <c r="J29" s="110">
        <v>5790.5320000000002</v>
      </c>
      <c r="K29" s="110">
        <v>790864.50268000003</v>
      </c>
      <c r="M29" s="99" t="s">
        <v>109</v>
      </c>
      <c r="N29" s="100">
        <f>SUM($G$23:$G$26)</f>
        <v>1816.5209999999997</v>
      </c>
      <c r="O29" s="100">
        <f>SUM($G$27:$G$30)</f>
        <v>3869.5609999999997</v>
      </c>
      <c r="P29" s="100">
        <f>SUM($G$31:$G$34)</f>
        <v>6001.5020000000004</v>
      </c>
      <c r="Q29" s="101">
        <f>P29/O29-1</f>
        <v>0.55095164541920938</v>
      </c>
      <c r="R29" s="102">
        <f t="shared" si="1"/>
        <v>2.459583653440046E-3</v>
      </c>
    </row>
    <row r="30" spans="1:18" x14ac:dyDescent="0.25">
      <c r="A30" s="19" t="s">
        <v>93</v>
      </c>
      <c r="B30" s="110">
        <v>1172.5609999999999</v>
      </c>
      <c r="C30" s="110">
        <v>156946.60575999998</v>
      </c>
      <c r="D30" s="110">
        <v>61812.980080000008</v>
      </c>
      <c r="E30" s="110">
        <v>103661.29399999999</v>
      </c>
      <c r="F30" s="110">
        <v>397000.19</v>
      </c>
      <c r="G30" s="110">
        <v>1031.95</v>
      </c>
      <c r="H30" s="110">
        <v>253.61500000000001</v>
      </c>
      <c r="I30" s="110">
        <v>0</v>
      </c>
      <c r="J30" s="110">
        <v>8612.8649999999998</v>
      </c>
      <c r="K30" s="110">
        <v>730492.06084000005</v>
      </c>
      <c r="M30" s="99" t="s">
        <v>111</v>
      </c>
      <c r="N30" s="100">
        <f>SUM($H$23:$H$26)</f>
        <v>2600.9180000000001</v>
      </c>
      <c r="O30" s="100">
        <f>SUM($H$27:$H$30)</f>
        <v>1405.576</v>
      </c>
      <c r="P30" s="100">
        <f>SUM($H$31:$H$34)</f>
        <v>636.01599999999996</v>
      </c>
      <c r="Q30" s="101">
        <f>P30/O30-1</f>
        <v>-0.54750507976800966</v>
      </c>
      <c r="R30" s="102">
        <f t="shared" si="1"/>
        <v>2.6065717497491864E-4</v>
      </c>
    </row>
    <row r="31" spans="1:18" x14ac:dyDescent="0.25">
      <c r="A31" s="19" t="s">
        <v>94</v>
      </c>
      <c r="B31" s="110">
        <v>1222.3309999999999</v>
      </c>
      <c r="C31" s="110">
        <v>147373.30100000001</v>
      </c>
      <c r="D31" s="110">
        <v>57903.801090000001</v>
      </c>
      <c r="E31" s="110">
        <v>93704.543999999994</v>
      </c>
      <c r="F31" s="110">
        <v>363276.30099999998</v>
      </c>
      <c r="G31" s="110">
        <v>982.91200000000003</v>
      </c>
      <c r="H31" s="110">
        <v>174.911</v>
      </c>
      <c r="I31" s="110">
        <v>0</v>
      </c>
      <c r="J31" s="110">
        <v>7500.0219999999999</v>
      </c>
      <c r="K31" s="110">
        <v>672138.12309000001</v>
      </c>
      <c r="M31" s="99" t="s">
        <v>112</v>
      </c>
      <c r="N31" s="100">
        <f>SUM($I$23:$I$26)</f>
        <v>294.06100000000004</v>
      </c>
      <c r="O31" s="100">
        <f>SUM($I$27:$I$30)</f>
        <v>30.723000000000003</v>
      </c>
      <c r="P31" s="100">
        <f>SUM($I$31:$I$34)</f>
        <v>0</v>
      </c>
      <c r="Q31" s="101">
        <f>P31/O31-1</f>
        <v>-1</v>
      </c>
      <c r="R31" s="102">
        <f t="shared" si="1"/>
        <v>0</v>
      </c>
    </row>
    <row r="32" spans="1:18" ht="15.75" thickBot="1" x14ac:dyDescent="0.3">
      <c r="A32" s="19" t="s">
        <v>95</v>
      </c>
      <c r="B32" s="110">
        <v>1200.1569999999999</v>
      </c>
      <c r="C32" s="110">
        <v>119225.728</v>
      </c>
      <c r="D32" s="110">
        <v>40562.796000000002</v>
      </c>
      <c r="E32" s="110">
        <v>90891.089000000007</v>
      </c>
      <c r="F32" s="110">
        <v>329111.58899999998</v>
      </c>
      <c r="G32" s="110">
        <v>1579.211</v>
      </c>
      <c r="H32" s="110">
        <v>164.21899999999999</v>
      </c>
      <c r="I32" s="110">
        <v>0</v>
      </c>
      <c r="J32" s="110">
        <v>6923.2730000000001</v>
      </c>
      <c r="K32" s="110">
        <v>589658.06200000003</v>
      </c>
      <c r="M32" s="103" t="s">
        <v>67</v>
      </c>
      <c r="N32" s="104">
        <f>SUM(N23:N31)</f>
        <v>3942520.357760001</v>
      </c>
      <c r="O32" s="104">
        <f>SUM(O23:O31)</f>
        <v>3103053.6875200002</v>
      </c>
      <c r="P32" s="104">
        <f>SUM(P23:P31)</f>
        <v>2440047.9290899998</v>
      </c>
      <c r="Q32" s="105">
        <f>P32/O32-1</f>
        <v>-0.21366235495586383</v>
      </c>
      <c r="R32" s="109">
        <f t="shared" si="1"/>
        <v>1</v>
      </c>
    </row>
    <row r="33" spans="1:18" x14ac:dyDescent="0.25">
      <c r="A33" s="19" t="s">
        <v>96</v>
      </c>
      <c r="B33" s="110">
        <v>1320.0039999999999</v>
      </c>
      <c r="C33" s="110">
        <v>96699.112999999998</v>
      </c>
      <c r="D33" s="110">
        <v>47360.978000000003</v>
      </c>
      <c r="E33" s="110">
        <v>89917.434999999998</v>
      </c>
      <c r="F33" s="110">
        <v>329180.78899999999</v>
      </c>
      <c r="G33" s="110">
        <v>1539.201</v>
      </c>
      <c r="H33" s="110">
        <v>157.36699999999999</v>
      </c>
      <c r="I33" s="110">
        <v>0</v>
      </c>
      <c r="J33" s="110">
        <v>6370.5649999999996</v>
      </c>
      <c r="K33" s="110">
        <v>572545.45200000005</v>
      </c>
    </row>
    <row r="34" spans="1:18" ht="33" customHeight="1" x14ac:dyDescent="0.25">
      <c r="A34" s="19" t="s">
        <v>97</v>
      </c>
      <c r="B34" s="110">
        <v>1304.423</v>
      </c>
      <c r="C34" s="110">
        <v>127204.856</v>
      </c>
      <c r="D34" s="110">
        <v>51819.944000000003</v>
      </c>
      <c r="E34" s="110">
        <v>85681.633000000002</v>
      </c>
      <c r="F34" s="110">
        <v>331493.87599999999</v>
      </c>
      <c r="G34" s="110">
        <v>1900.1780000000001</v>
      </c>
      <c r="H34" s="110">
        <v>139.51900000000001</v>
      </c>
      <c r="I34" s="110">
        <v>0</v>
      </c>
      <c r="J34" s="110">
        <v>6161.8630000000003</v>
      </c>
      <c r="K34" s="110">
        <v>605706.29200000002</v>
      </c>
      <c r="M34" s="338" t="s">
        <v>159</v>
      </c>
      <c r="N34" s="338"/>
      <c r="O34" s="338"/>
      <c r="P34" s="338"/>
      <c r="Q34" s="338"/>
      <c r="R34" s="338"/>
    </row>
    <row r="35" spans="1:18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</row>
  </sheetData>
  <mergeCells count="4">
    <mergeCell ref="G3:L3"/>
    <mergeCell ref="M20:R20"/>
    <mergeCell ref="G19:M19"/>
    <mergeCell ref="M34:R34"/>
  </mergeCells>
  <conditionalFormatting sqref="Q23:Q32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R23:R32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{C2A46CA9-4738-4CB4-B6BA-D560C559C9AB}</x14:id>
        </ext>
      </extLst>
    </cfRule>
  </conditionalFormatting>
  <pageMargins left="0.7" right="0.7" top="0.75" bottom="0.75" header="0.3" footer="0.3"/>
  <pageSetup paperSize="9" orientation="portrait" verticalDpi="597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2A46CA9-4738-4CB4-B6BA-D560C559C9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R23:R32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6E05-ED59-4661-B9E6-F55DD0EB1DDB}">
  <dimension ref="A1:R71"/>
  <sheetViews>
    <sheetView topLeftCell="A16" zoomScale="80" zoomScaleNormal="80" workbookViewId="0">
      <selection activeCell="J55" sqref="J55"/>
    </sheetView>
  </sheetViews>
  <sheetFormatPr baseColWidth="10" defaultRowHeight="15" x14ac:dyDescent="0.25"/>
  <cols>
    <col min="1" max="1" width="11.42578125" style="4"/>
    <col min="2" max="2" width="18.42578125" style="4" customWidth="1"/>
    <col min="3" max="3" width="16.85546875" style="4" bestFit="1" customWidth="1"/>
    <col min="4" max="4" width="10" style="4" customWidth="1"/>
    <col min="5" max="5" width="16.85546875" style="4" bestFit="1" customWidth="1"/>
    <col min="6" max="6" width="17.85546875" style="4" bestFit="1" customWidth="1"/>
    <col min="7" max="7" width="15.140625" style="4" bestFit="1" customWidth="1"/>
    <col min="8" max="8" width="14.140625" style="4" bestFit="1" customWidth="1"/>
    <col min="9" max="9" width="13.140625" style="4" bestFit="1" customWidth="1"/>
    <col min="10" max="10" width="31.7109375" style="4" customWidth="1"/>
    <col min="11" max="11" width="18.85546875" style="4" bestFit="1" customWidth="1"/>
    <col min="12" max="13" width="11.42578125" style="4"/>
    <col min="14" max="14" width="12.140625" style="4" customWidth="1"/>
    <col min="15" max="15" width="13.28515625" style="4" customWidth="1"/>
    <col min="16" max="16" width="11.7109375" style="4" customWidth="1"/>
    <col min="17" max="17" width="14.7109375" style="4" customWidth="1"/>
    <col min="18" max="18" width="15.42578125" style="4" customWidth="1"/>
    <col min="19" max="16384" width="11.42578125" style="4"/>
  </cols>
  <sheetData>
    <row r="1" spans="1:17" x14ac:dyDescent="0.25">
      <c r="A1" s="10" t="s">
        <v>563</v>
      </c>
      <c r="E1" s="10"/>
    </row>
    <row r="2" spans="1:17" x14ac:dyDescent="0.25">
      <c r="E2" s="345" t="s">
        <v>163</v>
      </c>
      <c r="F2" s="345"/>
      <c r="G2" s="345"/>
      <c r="H2" s="345"/>
      <c r="I2" s="345"/>
      <c r="J2" s="345"/>
      <c r="K2" s="339"/>
      <c r="L2" s="339"/>
      <c r="M2" s="339"/>
      <c r="N2" s="339"/>
      <c r="O2" s="339"/>
      <c r="P2" s="339"/>
      <c r="Q2" s="339"/>
    </row>
    <row r="3" spans="1:17" x14ac:dyDescent="0.25">
      <c r="A3" s="19"/>
      <c r="B3" s="19" t="s">
        <v>67</v>
      </c>
      <c r="C3" s="19"/>
      <c r="D3" s="19"/>
    </row>
    <row r="4" spans="1:17" x14ac:dyDescent="0.25">
      <c r="A4" s="19" t="s">
        <v>86</v>
      </c>
      <c r="B4" s="110">
        <v>98779215168.449997</v>
      </c>
      <c r="C4" s="19" t="s">
        <v>70</v>
      </c>
      <c r="D4" s="318">
        <f>B4/1000000000</f>
        <v>98.779215168449994</v>
      </c>
    </row>
    <row r="5" spans="1:17" x14ac:dyDescent="0.25">
      <c r="A5" s="19" t="s">
        <v>87</v>
      </c>
      <c r="B5" s="110">
        <v>100773510898.76999</v>
      </c>
      <c r="C5" s="19" t="s">
        <v>71</v>
      </c>
      <c r="D5" s="318">
        <f t="shared" ref="D5:D15" si="0">B5/1000000000</f>
        <v>100.77351089876998</v>
      </c>
      <c r="K5" s="71"/>
    </row>
    <row r="6" spans="1:17" x14ac:dyDescent="0.25">
      <c r="A6" s="19" t="s">
        <v>88</v>
      </c>
      <c r="B6" s="110">
        <v>104141927713.32001</v>
      </c>
      <c r="C6" s="19" t="s">
        <v>72</v>
      </c>
      <c r="D6" s="318">
        <f t="shared" si="0"/>
        <v>104.14192771332</v>
      </c>
      <c r="K6" s="71"/>
    </row>
    <row r="7" spans="1:17" x14ac:dyDescent="0.25">
      <c r="A7" s="19" t="s">
        <v>89</v>
      </c>
      <c r="B7" s="110">
        <v>102829275759.62001</v>
      </c>
      <c r="C7" s="19" t="s">
        <v>73</v>
      </c>
      <c r="D7" s="318">
        <f t="shared" si="0"/>
        <v>102.82927575962</v>
      </c>
      <c r="K7" s="71"/>
    </row>
    <row r="8" spans="1:17" x14ac:dyDescent="0.25">
      <c r="A8" s="19" t="s">
        <v>90</v>
      </c>
      <c r="B8" s="110">
        <v>91560680829</v>
      </c>
      <c r="C8" s="19" t="s">
        <v>74</v>
      </c>
      <c r="D8" s="318">
        <f t="shared" si="0"/>
        <v>91.560680829000006</v>
      </c>
      <c r="K8" s="71"/>
    </row>
    <row r="9" spans="1:17" x14ac:dyDescent="0.25">
      <c r="A9" s="19" t="s">
        <v>91</v>
      </c>
      <c r="B9" s="110">
        <v>80116171415</v>
      </c>
      <c r="C9" s="19" t="s">
        <v>75</v>
      </c>
      <c r="D9" s="318">
        <f t="shared" si="0"/>
        <v>80.116171414999997</v>
      </c>
      <c r="K9" s="71"/>
    </row>
    <row r="10" spans="1:17" x14ac:dyDescent="0.25">
      <c r="A10" s="19" t="s">
        <v>92</v>
      </c>
      <c r="B10" s="110">
        <v>73725360038.679993</v>
      </c>
      <c r="C10" s="19" t="s">
        <v>76</v>
      </c>
      <c r="D10" s="318">
        <f t="shared" si="0"/>
        <v>73.725360038679995</v>
      </c>
      <c r="K10" s="71"/>
    </row>
    <row r="11" spans="1:17" x14ac:dyDescent="0.25">
      <c r="A11" s="19" t="s">
        <v>93</v>
      </c>
      <c r="B11" s="110">
        <v>69516891689.889984</v>
      </c>
      <c r="C11" s="19" t="s">
        <v>77</v>
      </c>
      <c r="D11" s="318">
        <f t="shared" si="0"/>
        <v>69.516891689889988</v>
      </c>
      <c r="K11" s="71"/>
    </row>
    <row r="12" spans="1:17" x14ac:dyDescent="0.25">
      <c r="A12" s="19" t="s">
        <v>94</v>
      </c>
      <c r="B12" s="110">
        <v>58181139722.820007</v>
      </c>
      <c r="C12" s="19" t="s">
        <v>78</v>
      </c>
      <c r="D12" s="318">
        <f t="shared" si="0"/>
        <v>58.181139722820006</v>
      </c>
      <c r="K12" s="71"/>
    </row>
    <row r="13" spans="1:17" x14ac:dyDescent="0.25">
      <c r="A13" s="19" t="s">
        <v>95</v>
      </c>
      <c r="B13" s="110">
        <v>50335316072.870003</v>
      </c>
      <c r="C13" s="19" t="s">
        <v>79</v>
      </c>
      <c r="D13" s="318">
        <f t="shared" si="0"/>
        <v>50.33531607287</v>
      </c>
      <c r="K13" s="71"/>
    </row>
    <row r="14" spans="1:17" x14ac:dyDescent="0.25">
      <c r="A14" s="19" t="s">
        <v>96</v>
      </c>
      <c r="B14" s="110">
        <v>49669622691</v>
      </c>
      <c r="C14" s="19" t="s">
        <v>80</v>
      </c>
      <c r="D14" s="318">
        <f t="shared" si="0"/>
        <v>49.669622691000001</v>
      </c>
      <c r="K14" s="71"/>
    </row>
    <row r="15" spans="1:17" x14ac:dyDescent="0.25">
      <c r="A15" s="19" t="s">
        <v>97</v>
      </c>
      <c r="B15" s="110">
        <v>48696866725.079994</v>
      </c>
      <c r="C15" s="417" t="s">
        <v>81</v>
      </c>
      <c r="D15" s="318">
        <f t="shared" si="0"/>
        <v>48.696866725079992</v>
      </c>
      <c r="K15" s="71"/>
    </row>
    <row r="16" spans="1:17" x14ac:dyDescent="0.25">
      <c r="K16" s="71"/>
    </row>
    <row r="17" spans="1:18" x14ac:dyDescent="0.25">
      <c r="K17" s="71"/>
    </row>
    <row r="19" spans="1:18" x14ac:dyDescent="0.25">
      <c r="A19" s="10" t="s">
        <v>160</v>
      </c>
      <c r="M19" s="10"/>
    </row>
    <row r="22" spans="1:18" ht="44.25" customHeight="1" x14ac:dyDescent="0.25">
      <c r="E22" s="338" t="s">
        <v>165</v>
      </c>
      <c r="F22" s="338"/>
      <c r="G22" s="338"/>
      <c r="H22" s="338"/>
      <c r="I22" s="338"/>
      <c r="J22" s="338"/>
      <c r="L22" s="338"/>
      <c r="M22" s="338"/>
      <c r="N22" s="338"/>
      <c r="O22" s="338"/>
      <c r="P22" s="338"/>
      <c r="Q22" s="338"/>
    </row>
    <row r="23" spans="1:18" ht="25.5" hidden="1" x14ac:dyDescent="0.25">
      <c r="B23" s="4" t="s">
        <v>108</v>
      </c>
      <c r="C23" s="4" t="s">
        <v>110</v>
      </c>
      <c r="D23" s="4" t="s">
        <v>420</v>
      </c>
      <c r="E23" s="4" t="s">
        <v>418</v>
      </c>
      <c r="F23" s="4" t="s">
        <v>568</v>
      </c>
      <c r="G23" s="4" t="s">
        <v>109</v>
      </c>
      <c r="H23" s="4" t="s">
        <v>111</v>
      </c>
      <c r="I23" s="4" t="s">
        <v>272</v>
      </c>
      <c r="J23" s="4" t="s">
        <v>107</v>
      </c>
      <c r="K23" s="4" t="s">
        <v>67</v>
      </c>
      <c r="M23" s="78" t="s">
        <v>101</v>
      </c>
      <c r="N23" s="79">
        <v>2015</v>
      </c>
      <c r="O23" s="79">
        <v>2016</v>
      </c>
      <c r="P23" s="79">
        <v>2017</v>
      </c>
      <c r="Q23" s="80" t="s">
        <v>102</v>
      </c>
      <c r="R23" s="81" t="s">
        <v>103</v>
      </c>
    </row>
    <row r="24" spans="1:18" hidden="1" x14ac:dyDescent="0.25">
      <c r="A24" s="4" t="s">
        <v>86</v>
      </c>
      <c r="B24" s="9">
        <v>39020308.120000005</v>
      </c>
      <c r="C24" s="9">
        <v>2639205651</v>
      </c>
      <c r="D24" s="9">
        <v>17851176878</v>
      </c>
      <c r="E24" s="9">
        <v>3705330933.6599998</v>
      </c>
      <c r="F24" s="9">
        <v>74125960911.630005</v>
      </c>
      <c r="G24" s="9">
        <v>7229400</v>
      </c>
      <c r="H24" s="9">
        <v>92076347</v>
      </c>
      <c r="I24" s="9">
        <v>4935681.04</v>
      </c>
      <c r="J24" s="9">
        <v>314279058</v>
      </c>
      <c r="K24" s="9">
        <v>98779215168.449997</v>
      </c>
      <c r="M24" s="82" t="s">
        <v>104</v>
      </c>
      <c r="N24" s="110">
        <f>SUM($F$24:$F$27)/1000000</f>
        <v>314728.85717558995</v>
      </c>
      <c r="O24" s="110">
        <f>SUM($F$28:$F$31)/1000000</f>
        <v>248315.50404100001</v>
      </c>
      <c r="P24" s="110">
        <f>SUM($F$32:$F$35)/1000000</f>
        <v>156106.90732008999</v>
      </c>
      <c r="Q24" s="65">
        <f>P24/O24-1</f>
        <v>-0.37133644585351877</v>
      </c>
      <c r="R24" s="84">
        <f t="shared" ref="R24:R33" si="1">P24/$P$33</f>
        <v>0.75456634262575617</v>
      </c>
    </row>
    <row r="25" spans="1:18" hidden="1" x14ac:dyDescent="0.25">
      <c r="A25" s="4" t="s">
        <v>87</v>
      </c>
      <c r="B25" s="9">
        <v>51179485.090000004</v>
      </c>
      <c r="C25" s="9">
        <v>2519035502</v>
      </c>
      <c r="D25" s="9">
        <v>16992771835</v>
      </c>
      <c r="E25" s="9">
        <v>2920153707.29</v>
      </c>
      <c r="F25" s="9">
        <v>77317955919.389984</v>
      </c>
      <c r="G25" s="9">
        <v>25465800</v>
      </c>
      <c r="H25" s="9">
        <v>77192206</v>
      </c>
      <c r="I25" s="9">
        <v>4068458</v>
      </c>
      <c r="J25" s="9">
        <v>865687986</v>
      </c>
      <c r="K25" s="9">
        <v>100773510898.76999</v>
      </c>
      <c r="M25" s="82" t="s">
        <v>106</v>
      </c>
      <c r="N25" s="110">
        <f>SUM($D$24:$D$27)/1000000</f>
        <v>66682.119087500003</v>
      </c>
      <c r="O25" s="110">
        <f>SUM($D$28:$D$31)/1000000</f>
        <v>49893.352377000003</v>
      </c>
      <c r="P25" s="110">
        <f>SUM($D$32:$D$35)/1000000</f>
        <v>40081.757533000004</v>
      </c>
      <c r="Q25" s="65">
        <f>P25/O25-1</f>
        <v>-0.19665134484975955</v>
      </c>
      <c r="R25" s="84">
        <f t="shared" si="1"/>
        <v>0.19374123609837157</v>
      </c>
    </row>
    <row r="26" spans="1:18" hidden="1" x14ac:dyDescent="0.25">
      <c r="A26" s="4" t="s">
        <v>88</v>
      </c>
      <c r="B26" s="9">
        <v>75524332.319999993</v>
      </c>
      <c r="C26" s="9">
        <v>2840773405</v>
      </c>
      <c r="D26" s="9">
        <v>16576534842</v>
      </c>
      <c r="E26" s="9">
        <v>2321385897</v>
      </c>
      <c r="F26" s="9">
        <v>81308721093</v>
      </c>
      <c r="G26" s="9">
        <v>52962100</v>
      </c>
      <c r="H26" s="9">
        <v>69345238</v>
      </c>
      <c r="I26" s="9">
        <v>2814935</v>
      </c>
      <c r="J26" s="9">
        <v>893865871</v>
      </c>
      <c r="K26" s="9">
        <v>104141927713.32001</v>
      </c>
      <c r="M26" s="82" t="s">
        <v>105</v>
      </c>
      <c r="N26" s="110">
        <f>SUM($E$24:$E$27)/1000000</f>
        <v>11085.47865128</v>
      </c>
      <c r="O26" s="110">
        <f>SUM($E$28:$E$31)/1000000</f>
        <v>6703.4406095599998</v>
      </c>
      <c r="P26" s="110">
        <f>SUM($E$32:$E$35)/1000000</f>
        <v>5839.7314347900001</v>
      </c>
      <c r="Q26" s="65">
        <f t="shared" ref="Q26:Q29" si="2">P26/O26-1</f>
        <v>-0.12884565181919194</v>
      </c>
      <c r="R26" s="84">
        <f t="shared" si="1"/>
        <v>2.8227224959565034E-2</v>
      </c>
    </row>
    <row r="27" spans="1:18" hidden="1" x14ac:dyDescent="0.25">
      <c r="A27" s="4" t="s">
        <v>89</v>
      </c>
      <c r="B27" s="9">
        <v>86305490.219999999</v>
      </c>
      <c r="C27" s="9">
        <v>2328000000</v>
      </c>
      <c r="D27" s="9">
        <v>15261635532.5</v>
      </c>
      <c r="E27" s="9">
        <v>2138608113.3299999</v>
      </c>
      <c r="F27" s="9">
        <v>81976219251.570007</v>
      </c>
      <c r="G27" s="9">
        <v>80245100</v>
      </c>
      <c r="H27" s="9">
        <v>63905669</v>
      </c>
      <c r="I27" s="9">
        <v>2432730</v>
      </c>
      <c r="J27" s="9">
        <v>891923873</v>
      </c>
      <c r="K27" s="9">
        <v>102829275759.62001</v>
      </c>
      <c r="M27" s="82" t="s">
        <v>110</v>
      </c>
      <c r="N27" s="110">
        <f>SUM($C$24:$C$27)/1000000</f>
        <v>10327.014558000001</v>
      </c>
      <c r="O27" s="110">
        <f>SUM($C$28:$C$31)/1000000</f>
        <v>6309.7675899899996</v>
      </c>
      <c r="P27" s="110">
        <f>SUM($C$32:$C$35)/1000000</f>
        <v>2197.1539352399996</v>
      </c>
      <c r="Q27" s="65">
        <f>P27/O27-1</f>
        <v>-0.6517852830703893</v>
      </c>
      <c r="R27" s="84">
        <f t="shared" si="1"/>
        <v>1.0620275794077387E-2</v>
      </c>
    </row>
    <row r="28" spans="1:18" hidden="1" x14ac:dyDescent="0.25">
      <c r="A28" s="4" t="s">
        <v>90</v>
      </c>
      <c r="B28" s="9">
        <v>93617482</v>
      </c>
      <c r="C28" s="9">
        <v>1991000000</v>
      </c>
      <c r="D28" s="9">
        <v>13039521451</v>
      </c>
      <c r="E28" s="9">
        <v>1842069237</v>
      </c>
      <c r="F28" s="9">
        <v>73579235823</v>
      </c>
      <c r="G28" s="9">
        <v>93442100</v>
      </c>
      <c r="H28" s="9">
        <v>51913470</v>
      </c>
      <c r="I28" s="9">
        <v>1400112</v>
      </c>
      <c r="J28" s="9">
        <v>868481154</v>
      </c>
      <c r="K28" s="9">
        <v>91560680829</v>
      </c>
      <c r="M28" s="82" t="s">
        <v>107</v>
      </c>
      <c r="N28" s="110">
        <f>SUM($J$24:$J$27)/1000000</f>
        <v>2965.7567880000001</v>
      </c>
      <c r="O28" s="110">
        <f>SUM($J$28:$J$31)/1000000</f>
        <v>2772.7308000100002</v>
      </c>
      <c r="P28" s="110">
        <f>SUM($J$32:$J$35)/1000000</f>
        <v>1773.3280480000001</v>
      </c>
      <c r="Q28" s="65">
        <f t="shared" si="2"/>
        <v>-0.36043987826239587</v>
      </c>
      <c r="R28" s="84">
        <f t="shared" si="1"/>
        <v>8.5716492782176024E-3</v>
      </c>
    </row>
    <row r="29" spans="1:18" hidden="1" x14ac:dyDescent="0.25">
      <c r="A29" s="4" t="s">
        <v>91</v>
      </c>
      <c r="B29" s="9">
        <v>98752618</v>
      </c>
      <c r="C29" s="9">
        <v>1290481835</v>
      </c>
      <c r="D29" s="9">
        <v>12833544290</v>
      </c>
      <c r="E29" s="9">
        <v>1596516905</v>
      </c>
      <c r="F29" s="9">
        <v>63470756411</v>
      </c>
      <c r="G29" s="9">
        <v>90154400</v>
      </c>
      <c r="H29" s="9">
        <v>43366318</v>
      </c>
      <c r="I29" s="9">
        <v>1106738</v>
      </c>
      <c r="J29" s="9">
        <v>691491900</v>
      </c>
      <c r="K29" s="9">
        <v>80116171415</v>
      </c>
      <c r="M29" s="82" t="s">
        <v>108</v>
      </c>
      <c r="N29" s="110">
        <f>SUM($B$24:$B$27)/1000000</f>
        <v>252.02961575</v>
      </c>
      <c r="O29" s="110">
        <f>SUM($B$28:$B$31)/1000000</f>
        <v>398.28787649999998</v>
      </c>
      <c r="P29" s="110">
        <f>SUM($B$32:$B$35)/1000000</f>
        <v>407.97793751000006</v>
      </c>
      <c r="Q29" s="65">
        <f t="shared" si="2"/>
        <v>2.4329289395280007E-2</v>
      </c>
      <c r="R29" s="84">
        <f t="shared" si="1"/>
        <v>1.9720230543527149E-3</v>
      </c>
    </row>
    <row r="30" spans="1:18" hidden="1" x14ac:dyDescent="0.25">
      <c r="A30" s="4" t="s">
        <v>92</v>
      </c>
      <c r="B30" s="9">
        <v>102958206.84</v>
      </c>
      <c r="C30" s="9">
        <v>1496412298</v>
      </c>
      <c r="D30" s="9">
        <v>12269724795</v>
      </c>
      <c r="E30" s="9">
        <v>1575941475.0800002</v>
      </c>
      <c r="F30" s="9">
        <v>57540983736.249992</v>
      </c>
      <c r="G30" s="9">
        <v>87467700</v>
      </c>
      <c r="H30" s="9">
        <v>36924128</v>
      </c>
      <c r="I30" s="9">
        <v>119215.51000000001</v>
      </c>
      <c r="J30" s="9">
        <v>614828483.99999988</v>
      </c>
      <c r="K30" s="9">
        <v>73725360038.679993</v>
      </c>
      <c r="M30" s="82" t="s">
        <v>109</v>
      </c>
      <c r="N30" s="110">
        <f>SUM($G$24:$G$27)/1000000</f>
        <v>165.9024</v>
      </c>
      <c r="O30" s="110">
        <f>SUM($G$28:$G$31)/1000000</f>
        <v>362.64229999999998</v>
      </c>
      <c r="P30" s="110">
        <f>SUM($G$32:$G$35)/1000000</f>
        <v>384.35477025</v>
      </c>
      <c r="Q30" s="65">
        <f>P30/O30-1</f>
        <v>5.9872966418975437E-2</v>
      </c>
      <c r="R30" s="84">
        <f t="shared" si="1"/>
        <v>1.8578369031655357E-3</v>
      </c>
    </row>
    <row r="31" spans="1:18" hidden="1" x14ac:dyDescent="0.25">
      <c r="A31" s="4" t="s">
        <v>93</v>
      </c>
      <c r="B31" s="9">
        <v>102959569.66</v>
      </c>
      <c r="C31" s="9">
        <v>1531873456.99</v>
      </c>
      <c r="D31" s="9">
        <v>11750561841</v>
      </c>
      <c r="E31" s="9">
        <v>1688912992.48</v>
      </c>
      <c r="F31" s="9">
        <v>53724528070.749992</v>
      </c>
      <c r="G31" s="9">
        <v>91578100</v>
      </c>
      <c r="H31" s="9">
        <v>28548397</v>
      </c>
      <c r="I31" s="9">
        <v>0</v>
      </c>
      <c r="J31" s="9">
        <v>597929262.00999999</v>
      </c>
      <c r="K31" s="9">
        <v>69516891689.889984</v>
      </c>
      <c r="M31" s="82" t="s">
        <v>111</v>
      </c>
      <c r="N31" s="110">
        <f>SUM($H$24:$H$27)/1000000</f>
        <v>302.51945999999998</v>
      </c>
      <c r="O31" s="110">
        <f>SUM($H$28:$H$31)/1000000</f>
        <v>160.75231299999999</v>
      </c>
      <c r="P31" s="110">
        <f>SUM($H$32:$H$35)/1000000</f>
        <v>91.734232890000001</v>
      </c>
      <c r="Q31" s="65">
        <f>P31/O31-1</f>
        <v>-0.42934424284146999</v>
      </c>
      <c r="R31" s="84">
        <f t="shared" si="1"/>
        <v>4.4341128649390981E-4</v>
      </c>
    </row>
    <row r="32" spans="1:18" hidden="1" x14ac:dyDescent="0.25">
      <c r="A32" s="4" t="s">
        <v>94</v>
      </c>
      <c r="B32" s="9">
        <v>100913149.05</v>
      </c>
      <c r="C32" s="9">
        <v>852557250.24000001</v>
      </c>
      <c r="D32" s="9">
        <v>11266308508</v>
      </c>
      <c r="E32" s="9">
        <v>1620620781.6900001</v>
      </c>
      <c r="F32" s="9">
        <v>43662208139.090004</v>
      </c>
      <c r="G32" s="9">
        <v>139790722.75</v>
      </c>
      <c r="H32" s="9">
        <v>23427801</v>
      </c>
      <c r="I32" s="9">
        <v>0</v>
      </c>
      <c r="J32" s="9">
        <v>515313371</v>
      </c>
      <c r="K32" s="9">
        <v>58181139722.820007</v>
      </c>
      <c r="M32" s="82" t="s">
        <v>112</v>
      </c>
      <c r="N32" s="110">
        <f>SUM($I$24:$I$27)/1000000</f>
        <v>14.25180404</v>
      </c>
      <c r="O32" s="110">
        <f>SUM($I$28:$I$31)/1000000</f>
        <v>2.6260655099999997</v>
      </c>
      <c r="P32" s="110">
        <f>SUM($I$32:$I$35)/1000000</f>
        <v>0</v>
      </c>
      <c r="Q32" s="65">
        <f>P32/O32-1</f>
        <v>-1</v>
      </c>
      <c r="R32" s="84">
        <f t="shared" si="1"/>
        <v>0</v>
      </c>
    </row>
    <row r="33" spans="1:18" ht="15.75" hidden="1" thickBot="1" x14ac:dyDescent="0.3">
      <c r="A33" s="4" t="s">
        <v>95</v>
      </c>
      <c r="B33" s="9">
        <v>97843533.920000002</v>
      </c>
      <c r="C33" s="9">
        <v>634205133</v>
      </c>
      <c r="D33" s="9">
        <v>9733554179</v>
      </c>
      <c r="E33" s="9">
        <v>1419571365.47</v>
      </c>
      <c r="F33" s="9">
        <v>37885068267</v>
      </c>
      <c r="G33" s="9">
        <v>80865368.480000004</v>
      </c>
      <c r="H33" s="9">
        <v>25336363</v>
      </c>
      <c r="I33" s="9">
        <v>0</v>
      </c>
      <c r="J33" s="9">
        <v>458871863</v>
      </c>
      <c r="K33" s="9">
        <v>50335316072.870003</v>
      </c>
      <c r="M33" s="85" t="s">
        <v>67</v>
      </c>
      <c r="N33" s="111">
        <f>SUM(N24:N32)</f>
        <v>406523.92954015994</v>
      </c>
      <c r="O33" s="111">
        <f>SUM(O24:O32)</f>
        <v>314919.10397256992</v>
      </c>
      <c r="P33" s="111">
        <f>SUM(P24:P32)</f>
        <v>206882.94521177001</v>
      </c>
      <c r="Q33" s="87">
        <f>P33/O33-1</f>
        <v>-0.34306003477709013</v>
      </c>
      <c r="R33" s="84">
        <f t="shared" si="1"/>
        <v>1</v>
      </c>
    </row>
    <row r="34" spans="1:18" hidden="1" x14ac:dyDescent="0.25">
      <c r="A34" s="4" t="s">
        <v>96</v>
      </c>
      <c r="B34" s="9">
        <v>106388707</v>
      </c>
      <c r="C34" s="9">
        <v>328776984</v>
      </c>
      <c r="D34" s="9">
        <v>9918233071</v>
      </c>
      <c r="E34" s="9">
        <v>1421043992</v>
      </c>
      <c r="F34" s="9">
        <v>37377722000</v>
      </c>
      <c r="G34" s="9">
        <v>80252730</v>
      </c>
      <c r="H34" s="9">
        <v>22622130</v>
      </c>
      <c r="I34" s="9">
        <v>0</v>
      </c>
      <c r="J34" s="9">
        <v>414583077</v>
      </c>
      <c r="K34" s="9">
        <v>49669622691</v>
      </c>
    </row>
    <row r="35" spans="1:18" hidden="1" x14ac:dyDescent="0.25">
      <c r="A35" s="4" t="s">
        <v>97</v>
      </c>
      <c r="B35" s="9">
        <v>102832547.54000001</v>
      </c>
      <c r="C35" s="9">
        <v>381614568</v>
      </c>
      <c r="D35" s="9">
        <v>9163661775</v>
      </c>
      <c r="E35" s="9">
        <v>1378495295.6300001</v>
      </c>
      <c r="F35" s="9">
        <v>37181908914</v>
      </c>
      <c r="G35" s="9">
        <v>83445949.019999996</v>
      </c>
      <c r="H35" s="9">
        <v>20347938.890000001</v>
      </c>
      <c r="I35" s="9">
        <v>0</v>
      </c>
      <c r="J35" s="9">
        <v>384559737</v>
      </c>
      <c r="K35" s="9">
        <v>48696866725.079994</v>
      </c>
      <c r="L35" s="40">
        <f>SUM(K32:K35)/SUM(K24:K27)-1</f>
        <v>-0.49109282337749249</v>
      </c>
    </row>
    <row r="37" spans="1:18" x14ac:dyDescent="0.25">
      <c r="E37" s="4" t="s">
        <v>164</v>
      </c>
    </row>
    <row r="38" spans="1:18" x14ac:dyDescent="0.25">
      <c r="A38" s="10" t="s">
        <v>564</v>
      </c>
    </row>
    <row r="40" spans="1:18" x14ac:dyDescent="0.25">
      <c r="A40" s="19" t="s">
        <v>70</v>
      </c>
      <c r="B40" s="412">
        <v>91.478646011533698</v>
      </c>
    </row>
    <row r="41" spans="1:18" x14ac:dyDescent="0.25">
      <c r="A41" s="19" t="s">
        <v>71</v>
      </c>
      <c r="B41" s="412">
        <v>95.621818132923636</v>
      </c>
      <c r="C41" s="71"/>
    </row>
    <row r="42" spans="1:18" x14ac:dyDescent="0.25">
      <c r="A42" s="19" t="s">
        <v>72</v>
      </c>
      <c r="B42" s="412">
        <v>111.40274001231447</v>
      </c>
      <c r="C42" s="71"/>
    </row>
    <row r="43" spans="1:18" x14ac:dyDescent="0.25">
      <c r="A43" s="19" t="s">
        <v>73</v>
      </c>
      <c r="B43" s="412">
        <v>117.65166380185767</v>
      </c>
      <c r="C43" s="71"/>
    </row>
    <row r="44" spans="1:18" x14ac:dyDescent="0.25">
      <c r="A44" s="19" t="s">
        <v>74</v>
      </c>
      <c r="B44" s="412">
        <v>112.54013768554144</v>
      </c>
      <c r="C44" s="71"/>
    </row>
    <row r="45" spans="1:18" x14ac:dyDescent="0.25">
      <c r="A45" s="19" t="s">
        <v>75</v>
      </c>
      <c r="B45" s="412">
        <v>104.30235747676608</v>
      </c>
      <c r="C45" s="71"/>
    </row>
    <row r="46" spans="1:18" x14ac:dyDescent="0.25">
      <c r="A46" s="19" t="s">
        <v>76</v>
      </c>
      <c r="B46" s="412">
        <v>93.221227895356407</v>
      </c>
      <c r="C46" s="71"/>
    </row>
    <row r="47" spans="1:18" x14ac:dyDescent="0.25">
      <c r="A47" s="19" t="s">
        <v>77</v>
      </c>
      <c r="B47" s="412">
        <v>95.164472574762584</v>
      </c>
      <c r="C47" s="71"/>
    </row>
    <row r="48" spans="1:18" x14ac:dyDescent="0.25">
      <c r="A48" s="19" t="s">
        <v>78</v>
      </c>
      <c r="B48" s="412">
        <v>86.561285134885125</v>
      </c>
      <c r="C48" s="71"/>
    </row>
    <row r="49" spans="1:5" x14ac:dyDescent="0.25">
      <c r="A49" s="19" t="s">
        <v>79</v>
      </c>
      <c r="B49" s="412">
        <v>85.363568000991734</v>
      </c>
      <c r="C49" s="71"/>
    </row>
    <row r="50" spans="1:5" x14ac:dyDescent="0.25">
      <c r="A50" s="19" t="s">
        <v>80</v>
      </c>
      <c r="B50" s="412">
        <v>86.752278823446147</v>
      </c>
      <c r="C50" s="71"/>
    </row>
    <row r="51" spans="1:5" x14ac:dyDescent="0.25">
      <c r="A51" s="48" t="s">
        <v>81</v>
      </c>
      <c r="B51" s="412">
        <v>80.396831547326897</v>
      </c>
      <c r="C51" s="71"/>
    </row>
    <row r="58" spans="1:5" x14ac:dyDescent="0.25">
      <c r="E58" s="4" t="s">
        <v>565</v>
      </c>
    </row>
    <row r="59" spans="1:5" x14ac:dyDescent="0.25">
      <c r="E59" s="4" t="s">
        <v>566</v>
      </c>
    </row>
    <row r="60" spans="1:5" x14ac:dyDescent="0.25">
      <c r="B60" s="1"/>
      <c r="C60" s="1"/>
      <c r="D60" s="1"/>
    </row>
    <row r="61" spans="1:5" x14ac:dyDescent="0.25">
      <c r="B61" s="1"/>
      <c r="C61" s="1"/>
      <c r="D61" s="1"/>
    </row>
    <row r="62" spans="1:5" x14ac:dyDescent="0.25">
      <c r="B62" s="1"/>
      <c r="C62" s="1"/>
      <c r="D62" s="1"/>
    </row>
    <row r="63" spans="1:5" x14ac:dyDescent="0.25">
      <c r="B63" s="1"/>
      <c r="C63" s="1"/>
      <c r="D63" s="1"/>
    </row>
    <row r="64" spans="1:5" x14ac:dyDescent="0.25">
      <c r="B64" s="1"/>
      <c r="C64" s="1"/>
      <c r="D64" s="1"/>
    </row>
    <row r="65" spans="2:4" x14ac:dyDescent="0.25">
      <c r="B65" s="1"/>
      <c r="C65" s="1"/>
      <c r="D65" s="1"/>
    </row>
    <row r="66" spans="2:4" x14ac:dyDescent="0.25">
      <c r="B66" s="1"/>
      <c r="C66" s="1"/>
      <c r="D66" s="1"/>
    </row>
    <row r="67" spans="2:4" x14ac:dyDescent="0.25">
      <c r="B67" s="1"/>
      <c r="C67" s="1"/>
      <c r="D67" s="1"/>
    </row>
    <row r="68" spans="2:4" x14ac:dyDescent="0.25">
      <c r="B68" s="1"/>
      <c r="C68" s="1"/>
      <c r="D68" s="1"/>
    </row>
    <row r="69" spans="2:4" x14ac:dyDescent="0.25">
      <c r="B69" s="1"/>
      <c r="C69" s="1"/>
      <c r="D69" s="1"/>
    </row>
    <row r="70" spans="2:4" x14ac:dyDescent="0.25">
      <c r="B70" s="1"/>
      <c r="C70" s="1"/>
      <c r="D70" s="1"/>
    </row>
    <row r="71" spans="2:4" x14ac:dyDescent="0.25">
      <c r="B71" s="1"/>
      <c r="C71" s="1"/>
      <c r="D71" s="1"/>
    </row>
  </sheetData>
  <mergeCells count="4">
    <mergeCell ref="E2:J2"/>
    <mergeCell ref="K2:Q2"/>
    <mergeCell ref="E22:J22"/>
    <mergeCell ref="L22:Q22"/>
  </mergeCells>
  <conditionalFormatting sqref="Q24:Q33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R24:R33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{26096BF1-7C68-4577-9A4E-3FB11A430579}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6096BF1-7C68-4577-9A4E-3FB11A4305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R24:R33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2E67-6F0C-4572-8B3B-6808310130E4}">
  <dimension ref="A2:P51"/>
  <sheetViews>
    <sheetView topLeftCell="A4" zoomScale="85" zoomScaleNormal="85" workbookViewId="0">
      <selection activeCell="K3" sqref="K3"/>
    </sheetView>
  </sheetViews>
  <sheetFormatPr baseColWidth="10" defaultRowHeight="12.75" x14ac:dyDescent="0.2"/>
  <cols>
    <col min="1" max="1" width="32.28515625" style="115" bestFit="1" customWidth="1"/>
    <col min="2" max="3" width="17.140625" style="115" bestFit="1" customWidth="1"/>
    <col min="4" max="4" width="13.28515625" style="115" bestFit="1" customWidth="1"/>
    <col min="5" max="6" width="13.28515625" style="115" customWidth="1"/>
    <col min="7" max="7" width="11.140625" style="115" customWidth="1"/>
    <col min="8" max="8" width="18.85546875" style="115" customWidth="1"/>
    <col min="9" max="9" width="16.28515625" style="115" customWidth="1"/>
    <col min="10" max="10" width="16.140625" style="115" customWidth="1"/>
    <col min="11" max="11" width="26.5703125" style="115" customWidth="1"/>
    <col min="12" max="12" width="13.7109375" style="115" bestFit="1" customWidth="1"/>
    <col min="13" max="13" width="13.7109375" style="115" customWidth="1"/>
    <col min="14" max="14" width="13.7109375" style="115" bestFit="1" customWidth="1"/>
    <col min="15" max="15" width="17.28515625" style="115" bestFit="1" customWidth="1"/>
    <col min="16" max="16" width="17.42578125" style="115" bestFit="1" customWidth="1"/>
    <col min="17" max="17" width="17.85546875" style="115" bestFit="1" customWidth="1"/>
    <col min="18" max="16384" width="11.42578125" style="115"/>
  </cols>
  <sheetData>
    <row r="2" spans="1:13" x14ac:dyDescent="0.2">
      <c r="A2" s="352" t="s">
        <v>175</v>
      </c>
      <c r="B2" s="352"/>
      <c r="C2" s="352"/>
      <c r="D2" s="116"/>
      <c r="E2" s="352" t="s">
        <v>176</v>
      </c>
      <c r="F2" s="352"/>
      <c r="G2" s="352"/>
      <c r="H2" s="352"/>
      <c r="I2" s="352"/>
    </row>
    <row r="7" spans="1:13" x14ac:dyDescent="0.2">
      <c r="F7" s="117"/>
      <c r="K7" s="118"/>
    </row>
    <row r="8" spans="1:13" ht="15" x14ac:dyDescent="0.25">
      <c r="F8" s="117"/>
      <c r="K8" s="118" t="s">
        <v>135</v>
      </c>
      <c r="L8" s="114">
        <v>751786</v>
      </c>
      <c r="M8" s="114"/>
    </row>
    <row r="9" spans="1:13" ht="15" x14ac:dyDescent="0.25">
      <c r="F9" s="117"/>
      <c r="K9" s="118" t="s">
        <v>134</v>
      </c>
      <c r="L9" s="114">
        <v>2729026</v>
      </c>
      <c r="M9" s="114"/>
    </row>
    <row r="10" spans="1:13" x14ac:dyDescent="0.2">
      <c r="F10" s="117"/>
      <c r="K10" s="119" t="s">
        <v>67</v>
      </c>
      <c r="L10" s="120">
        <f>SUM(L8:L9)</f>
        <v>3480812</v>
      </c>
      <c r="M10" s="120"/>
    </row>
    <row r="11" spans="1:13" x14ac:dyDescent="0.2">
      <c r="F11" s="117"/>
    </row>
    <row r="12" spans="1:13" x14ac:dyDescent="0.2">
      <c r="F12" s="117"/>
      <c r="K12" s="118" t="s">
        <v>166</v>
      </c>
      <c r="L12" s="117">
        <v>232385</v>
      </c>
      <c r="M12" s="117"/>
    </row>
    <row r="13" spans="1:13" x14ac:dyDescent="0.2">
      <c r="F13" s="117"/>
      <c r="K13" s="118" t="s">
        <v>167</v>
      </c>
      <c r="L13" s="117">
        <v>3248427</v>
      </c>
      <c r="M13" s="117"/>
    </row>
    <row r="14" spans="1:13" x14ac:dyDescent="0.2">
      <c r="F14" s="117"/>
      <c r="K14" s="119" t="s">
        <v>67</v>
      </c>
      <c r="L14" s="120">
        <f>SUM(L12:L13)</f>
        <v>3480812</v>
      </c>
      <c r="M14" s="120"/>
    </row>
    <row r="22" spans="1:16" x14ac:dyDescent="0.2">
      <c r="A22" s="115" t="s">
        <v>174</v>
      </c>
      <c r="E22" s="115" t="s">
        <v>174</v>
      </c>
      <c r="L22" s="115" t="s">
        <v>168</v>
      </c>
    </row>
    <row r="24" spans="1:16" x14ac:dyDescent="0.2">
      <c r="A24" s="351" t="s">
        <v>173</v>
      </c>
      <c r="B24" s="351"/>
      <c r="C24" s="351"/>
      <c r="D24" s="351"/>
      <c r="F24" s="352" t="s">
        <v>177</v>
      </c>
      <c r="G24" s="352"/>
      <c r="H24" s="352"/>
      <c r="I24" s="352"/>
      <c r="J24" s="352"/>
      <c r="K24" s="352"/>
    </row>
    <row r="25" spans="1:16" ht="20.25" customHeight="1" x14ac:dyDescent="0.2">
      <c r="A25" s="351"/>
      <c r="B25" s="351"/>
      <c r="C25" s="351"/>
      <c r="D25" s="351"/>
      <c r="G25" s="121" t="s">
        <v>169</v>
      </c>
      <c r="H25" s="121" t="s">
        <v>170</v>
      </c>
      <c r="I25" s="121" t="s">
        <v>171</v>
      </c>
      <c r="J25" s="121" t="s">
        <v>172</v>
      </c>
      <c r="N25" s="113"/>
      <c r="O25" s="113"/>
      <c r="P25" s="113"/>
    </row>
    <row r="26" spans="1:16" ht="15" x14ac:dyDescent="0.25">
      <c r="G26" s="122">
        <v>2011</v>
      </c>
      <c r="H26" s="123">
        <v>140905</v>
      </c>
      <c r="I26" s="123">
        <v>46200421</v>
      </c>
      <c r="J26" s="124">
        <f t="shared" ref="J26:J32" si="0">H26/I26</f>
        <v>3.0498639828411955E-3</v>
      </c>
      <c r="N26" s="112"/>
      <c r="O26" s="112"/>
      <c r="P26" s="112"/>
    </row>
    <row r="27" spans="1:16" ht="15" x14ac:dyDescent="0.25">
      <c r="G27" s="122">
        <v>2012</v>
      </c>
      <c r="H27" s="123">
        <v>830543</v>
      </c>
      <c r="I27" s="123">
        <v>49066359</v>
      </c>
      <c r="J27" s="124">
        <f t="shared" si="0"/>
        <v>1.692693358396534E-2</v>
      </c>
      <c r="K27" s="127"/>
      <c r="L27" s="125"/>
      <c r="M27" s="125"/>
      <c r="N27" s="112"/>
      <c r="O27" s="112"/>
      <c r="P27" s="112"/>
    </row>
    <row r="28" spans="1:16" ht="15" x14ac:dyDescent="0.25">
      <c r="G28" s="122">
        <v>2013</v>
      </c>
      <c r="H28" s="123">
        <v>1889942</v>
      </c>
      <c r="I28" s="123">
        <v>50295114</v>
      </c>
      <c r="J28" s="124">
        <f t="shared" si="0"/>
        <v>3.7577049730914219E-2</v>
      </c>
      <c r="K28" s="127"/>
      <c r="L28" s="125"/>
      <c r="M28" s="125"/>
      <c r="N28" s="112"/>
      <c r="O28" s="112"/>
      <c r="P28" s="112"/>
    </row>
    <row r="29" spans="1:16" ht="15" x14ac:dyDescent="0.25">
      <c r="G29" s="122">
        <v>2014</v>
      </c>
      <c r="H29" s="123">
        <v>3500319</v>
      </c>
      <c r="I29" s="123">
        <v>55330727</v>
      </c>
      <c r="J29" s="124">
        <f t="shared" si="0"/>
        <v>6.3261756889621198E-2</v>
      </c>
      <c r="K29" s="127"/>
      <c r="L29" s="125"/>
      <c r="M29" s="125"/>
      <c r="N29" s="112"/>
      <c r="O29" s="112"/>
      <c r="P29" s="112"/>
    </row>
    <row r="30" spans="1:16" ht="15" x14ac:dyDescent="0.25">
      <c r="G30" s="122">
        <v>2015</v>
      </c>
      <c r="H30" s="123">
        <v>6734054</v>
      </c>
      <c r="I30" s="123">
        <v>57327470</v>
      </c>
      <c r="J30" s="124">
        <f t="shared" si="0"/>
        <v>0.11746644322521123</v>
      </c>
      <c r="K30" s="127"/>
      <c r="L30" s="125"/>
      <c r="M30" s="125"/>
      <c r="N30" s="112"/>
      <c r="O30" s="112"/>
      <c r="P30" s="112"/>
    </row>
    <row r="31" spans="1:16" ht="15" x14ac:dyDescent="0.25">
      <c r="D31" s="114"/>
      <c r="E31" s="114"/>
      <c r="F31" s="128"/>
      <c r="G31" s="122">
        <v>2016</v>
      </c>
      <c r="H31" s="123">
        <v>10116784</v>
      </c>
      <c r="I31" s="123">
        <v>58684924</v>
      </c>
      <c r="J31" s="124">
        <f t="shared" si="0"/>
        <v>0.17239153278957983</v>
      </c>
      <c r="K31" s="127"/>
      <c r="L31" s="125"/>
      <c r="M31" s="125"/>
      <c r="N31" s="112"/>
      <c r="O31" s="112"/>
      <c r="P31" s="112"/>
    </row>
    <row r="32" spans="1:16" ht="15" x14ac:dyDescent="0.25">
      <c r="G32" s="122">
        <v>2017</v>
      </c>
      <c r="H32" s="123">
        <v>13596961</v>
      </c>
      <c r="I32" s="123">
        <v>62222011</v>
      </c>
      <c r="J32" s="124">
        <f t="shared" si="0"/>
        <v>0.21852332930865895</v>
      </c>
      <c r="K32" s="127"/>
      <c r="L32" s="125"/>
      <c r="M32" s="125"/>
      <c r="N32" s="112"/>
      <c r="O32" s="112"/>
      <c r="P32" s="112"/>
    </row>
    <row r="33" spans="1:16" ht="15" x14ac:dyDescent="0.25">
      <c r="J33" s="129">
        <v>1</v>
      </c>
    </row>
    <row r="34" spans="1:16" x14ac:dyDescent="0.2">
      <c r="F34" s="115" t="s">
        <v>174</v>
      </c>
    </row>
    <row r="35" spans="1:16" ht="15" x14ac:dyDescent="0.25">
      <c r="O35" s="112"/>
    </row>
    <row r="36" spans="1:16" x14ac:dyDescent="0.2">
      <c r="P36" s="126"/>
    </row>
    <row r="37" spans="1:16" ht="15" x14ac:dyDescent="0.25">
      <c r="O37" s="112"/>
    </row>
    <row r="38" spans="1:16" ht="15" x14ac:dyDescent="0.25">
      <c r="A38" s="115" t="s">
        <v>174</v>
      </c>
      <c r="O38" s="112"/>
    </row>
    <row r="39" spans="1:16" ht="15" x14ac:dyDescent="0.25">
      <c r="A39" s="118"/>
      <c r="O39" s="112"/>
    </row>
    <row r="40" spans="1:16" x14ac:dyDescent="0.2">
      <c r="A40" s="118"/>
      <c r="P40" s="126"/>
    </row>
    <row r="41" spans="1:16" ht="15" x14ac:dyDescent="0.25">
      <c r="O41" s="112"/>
    </row>
    <row r="42" spans="1:16" ht="15" x14ac:dyDescent="0.25">
      <c r="O42" s="112"/>
    </row>
    <row r="43" spans="1:16" ht="15" x14ac:dyDescent="0.25">
      <c r="O43" s="112"/>
    </row>
    <row r="44" spans="1:16" x14ac:dyDescent="0.2">
      <c r="P44" s="126"/>
    </row>
    <row r="45" spans="1:16" ht="15" x14ac:dyDescent="0.25">
      <c r="O45" s="112"/>
    </row>
    <row r="46" spans="1:16" ht="15" x14ac:dyDescent="0.25">
      <c r="O46" s="112"/>
    </row>
    <row r="47" spans="1:16" ht="15" x14ac:dyDescent="0.25">
      <c r="O47" s="112"/>
    </row>
    <row r="49" spans="15:15" ht="15" x14ac:dyDescent="0.25">
      <c r="O49" s="112"/>
    </row>
    <row r="50" spans="15:15" ht="15" x14ac:dyDescent="0.25">
      <c r="O50" s="112"/>
    </row>
    <row r="51" spans="15:15" ht="15" x14ac:dyDescent="0.25">
      <c r="O51" s="112"/>
    </row>
  </sheetData>
  <mergeCells count="4">
    <mergeCell ref="A24:D25"/>
    <mergeCell ref="A2:C2"/>
    <mergeCell ref="E2:I2"/>
    <mergeCell ref="F24:K24"/>
  </mergeCells>
  <conditionalFormatting sqref="J26:J3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{E88DC23E-37E3-4BC8-B805-EBD6A079EA90}</x14:id>
        </ext>
      </extLst>
    </cfRule>
  </conditionalFormatting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8DC23E-37E3-4BC8-B805-EBD6A079EA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J26:J33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2"/>
  <sheetViews>
    <sheetView topLeftCell="A46" zoomScaleNormal="100" workbookViewId="0">
      <selection activeCell="I35" sqref="I35:O35"/>
    </sheetView>
  </sheetViews>
  <sheetFormatPr baseColWidth="10" defaultRowHeight="15" x14ac:dyDescent="0.25"/>
  <cols>
    <col min="1" max="1" width="31.85546875" style="4" customWidth="1"/>
    <col min="2" max="3" width="0" style="4" hidden="1" customWidth="1"/>
    <col min="4" max="4" width="11.42578125" style="4"/>
    <col min="5" max="8" width="10.85546875" style="4" customWidth="1"/>
    <col min="9" max="11" width="11.42578125" style="4"/>
    <col min="12" max="12" width="13.140625" style="4" bestFit="1" customWidth="1"/>
    <col min="13" max="16384" width="11.42578125" style="4"/>
  </cols>
  <sheetData>
    <row r="1" spans="1:9" x14ac:dyDescent="0.25">
      <c r="I1" s="10" t="s">
        <v>19</v>
      </c>
    </row>
    <row r="2" spans="1:9" x14ac:dyDescent="0.25">
      <c r="A2" s="10" t="s">
        <v>7</v>
      </c>
    </row>
    <row r="3" spans="1:9" x14ac:dyDescent="0.25">
      <c r="A3" s="19"/>
      <c r="B3" s="20">
        <v>2013</v>
      </c>
      <c r="C3" s="20">
        <v>2014</v>
      </c>
      <c r="D3" s="20">
        <v>2015</v>
      </c>
      <c r="E3" s="20">
        <v>2016</v>
      </c>
      <c r="F3" s="20">
        <v>2017</v>
      </c>
      <c r="G3" s="5"/>
      <c r="H3" s="5"/>
    </row>
    <row r="4" spans="1:9" x14ac:dyDescent="0.25">
      <c r="A4" s="19" t="s">
        <v>0</v>
      </c>
      <c r="B4" s="3">
        <v>6.1828749455683791</v>
      </c>
      <c r="C4" s="3">
        <v>6.2915738940340482</v>
      </c>
      <c r="D4" s="7">
        <v>7.8</v>
      </c>
      <c r="E4" s="7">
        <v>8.6999999999999993</v>
      </c>
      <c r="F4" s="7">
        <v>9.4499999999999993</v>
      </c>
      <c r="G4" s="17"/>
      <c r="H4" s="11"/>
    </row>
    <row r="5" spans="1:9" x14ac:dyDescent="0.25">
      <c r="A5" s="19" t="s">
        <v>1</v>
      </c>
      <c r="B5" s="3">
        <v>9.9130680349913849</v>
      </c>
      <c r="C5" s="3">
        <v>10.091983638450882</v>
      </c>
      <c r="D5" s="7">
        <v>11.5</v>
      </c>
      <c r="E5" s="7">
        <v>12.4</v>
      </c>
      <c r="F5" s="7">
        <v>13.1</v>
      </c>
      <c r="G5" s="17"/>
      <c r="H5" s="17"/>
    </row>
    <row r="6" spans="1:9" x14ac:dyDescent="0.25">
      <c r="A6" s="19" t="s">
        <v>6</v>
      </c>
      <c r="B6" s="3">
        <v>9.4</v>
      </c>
      <c r="C6" s="3">
        <v>10.598746538815258</v>
      </c>
      <c r="D6" s="7">
        <f>0.115164229580877*100</f>
        <v>11.5164229580877</v>
      </c>
      <c r="E6" s="7">
        <v>12.1</v>
      </c>
      <c r="F6" s="7">
        <v>12.8</v>
      </c>
      <c r="G6" s="17"/>
      <c r="H6" s="17"/>
    </row>
    <row r="7" spans="1:9" x14ac:dyDescent="0.25">
      <c r="A7" s="19" t="s">
        <v>2</v>
      </c>
      <c r="B7" s="6">
        <v>17.017070299653078</v>
      </c>
      <c r="C7" s="6">
        <v>17.472608522431003</v>
      </c>
      <c r="D7" s="7">
        <v>18.36274239743118</v>
      </c>
      <c r="E7" s="7">
        <v>19.100000000000001</v>
      </c>
      <c r="F7" s="7">
        <v>19.600000000000001</v>
      </c>
      <c r="G7" s="17"/>
      <c r="H7" s="11"/>
    </row>
    <row r="8" spans="1:9" x14ac:dyDescent="0.25">
      <c r="A8" s="19" t="s">
        <v>3</v>
      </c>
      <c r="B8" s="3">
        <v>27.529421830101892</v>
      </c>
      <c r="C8" s="3">
        <v>28.262510998029189</v>
      </c>
      <c r="D8" s="7">
        <v>29.5</v>
      </c>
      <c r="E8" s="7">
        <v>30.3</v>
      </c>
      <c r="F8" s="7">
        <v>31.02</v>
      </c>
      <c r="G8" s="17"/>
      <c r="H8" s="11"/>
    </row>
    <row r="9" spans="1:9" x14ac:dyDescent="0.25">
      <c r="A9" s="21"/>
      <c r="B9" s="22"/>
      <c r="C9" s="22"/>
      <c r="D9" s="11"/>
      <c r="E9" s="11"/>
      <c r="F9" s="11"/>
      <c r="G9" s="11"/>
      <c r="H9" s="11"/>
    </row>
    <row r="10" spans="1:9" x14ac:dyDescent="0.25">
      <c r="A10" s="21"/>
      <c r="B10" s="22"/>
      <c r="C10" s="22"/>
      <c r="D10" s="22"/>
      <c r="E10" s="22"/>
      <c r="F10" s="22"/>
      <c r="G10" s="11"/>
      <c r="H10" s="11"/>
    </row>
    <row r="11" spans="1:9" x14ac:dyDescent="0.25">
      <c r="A11" s="21"/>
      <c r="B11" s="22"/>
      <c r="C11" s="22"/>
      <c r="D11" s="11"/>
      <c r="E11" s="11"/>
      <c r="F11" s="11"/>
      <c r="G11" s="11"/>
      <c r="H11" s="11"/>
    </row>
    <row r="12" spans="1:9" x14ac:dyDescent="0.25">
      <c r="A12" s="21"/>
      <c r="B12" s="22"/>
      <c r="C12" s="22"/>
      <c r="D12" s="11"/>
      <c r="E12" s="11"/>
      <c r="F12" s="11"/>
      <c r="G12" s="11"/>
      <c r="H12" s="11"/>
    </row>
    <row r="13" spans="1:9" x14ac:dyDescent="0.25">
      <c r="A13" s="21"/>
      <c r="B13" s="22"/>
      <c r="C13" s="22"/>
      <c r="D13" s="11"/>
      <c r="E13" s="11"/>
      <c r="F13" s="11"/>
      <c r="G13" s="11"/>
      <c r="H13" s="11"/>
    </row>
    <row r="14" spans="1:9" x14ac:dyDescent="0.25">
      <c r="A14" s="21"/>
      <c r="B14" s="22"/>
      <c r="C14" s="22"/>
      <c r="D14" s="11"/>
      <c r="E14" s="11"/>
      <c r="F14" s="11"/>
      <c r="G14" s="11"/>
      <c r="H14" s="11"/>
    </row>
    <row r="15" spans="1:9" x14ac:dyDescent="0.25">
      <c r="A15" s="21"/>
      <c r="B15" s="22"/>
      <c r="C15" s="22"/>
      <c r="D15" s="11"/>
      <c r="E15" s="11"/>
      <c r="F15" s="11"/>
      <c r="G15" s="11"/>
      <c r="H15" s="11"/>
    </row>
    <row r="16" spans="1:9" x14ac:dyDescent="0.25">
      <c r="A16" s="21"/>
      <c r="B16" s="22"/>
      <c r="C16" s="22"/>
      <c r="D16" s="11"/>
      <c r="E16" s="11"/>
      <c r="F16" s="11"/>
      <c r="G16" s="11"/>
      <c r="H16" s="11"/>
    </row>
    <row r="17" spans="1:15" ht="30.75" customHeight="1" x14ac:dyDescent="0.25">
      <c r="A17" s="21"/>
      <c r="B17" s="22"/>
      <c r="C17" s="22"/>
      <c r="D17" s="11"/>
      <c r="E17" s="11"/>
      <c r="F17" s="11"/>
      <c r="G17" s="11"/>
      <c r="H17" s="11"/>
      <c r="I17" s="340" t="s">
        <v>29</v>
      </c>
      <c r="J17" s="340"/>
      <c r="K17" s="340"/>
      <c r="L17" s="340"/>
      <c r="M17" s="340"/>
      <c r="N17" s="340"/>
      <c r="O17" s="340"/>
    </row>
    <row r="18" spans="1:15" x14ac:dyDescent="0.25">
      <c r="A18" s="21"/>
      <c r="B18" s="22"/>
      <c r="C18" s="22"/>
      <c r="D18" s="11"/>
      <c r="E18" s="11"/>
      <c r="F18" s="11"/>
      <c r="G18" s="11"/>
      <c r="H18" s="11"/>
      <c r="L18" s="42"/>
    </row>
    <row r="19" spans="1:15" x14ac:dyDescent="0.25">
      <c r="A19" s="10" t="s">
        <v>8</v>
      </c>
      <c r="I19" s="10" t="s">
        <v>20</v>
      </c>
    </row>
    <row r="20" spans="1:15" x14ac:dyDescent="0.25">
      <c r="A20" s="19"/>
      <c r="B20" s="20">
        <v>2013</v>
      </c>
      <c r="C20" s="20">
        <v>2014</v>
      </c>
      <c r="D20" s="20">
        <v>2015</v>
      </c>
      <c r="E20" s="20">
        <v>2016</v>
      </c>
      <c r="F20" s="20">
        <v>2017</v>
      </c>
      <c r="G20" s="5"/>
      <c r="H20" s="5"/>
    </row>
    <row r="21" spans="1:15" x14ac:dyDescent="0.25">
      <c r="A21" s="19" t="s">
        <v>0</v>
      </c>
      <c r="B21" s="6">
        <v>17.388314168703086</v>
      </c>
      <c r="C21" s="6">
        <v>27.48530310162592</v>
      </c>
      <c r="D21" s="7">
        <v>36</v>
      </c>
      <c r="E21" s="7">
        <v>43.6</v>
      </c>
      <c r="F21" s="7">
        <v>48.17</v>
      </c>
      <c r="G21" s="11"/>
      <c r="H21" s="11"/>
    </row>
    <row r="22" spans="1:15" x14ac:dyDescent="0.25">
      <c r="A22" s="19" t="s">
        <v>1</v>
      </c>
      <c r="B22" s="6">
        <v>27.286854095572942</v>
      </c>
      <c r="C22" s="6">
        <v>36.728206495162752</v>
      </c>
      <c r="D22" s="7">
        <v>45.1</v>
      </c>
      <c r="E22" s="7">
        <v>52.23</v>
      </c>
      <c r="F22" s="7">
        <v>56.44</v>
      </c>
      <c r="G22" s="11"/>
      <c r="H22" s="11"/>
    </row>
    <row r="23" spans="1:15" x14ac:dyDescent="0.25">
      <c r="A23" s="19" t="s">
        <v>6</v>
      </c>
      <c r="B23" s="3">
        <v>25.3</v>
      </c>
      <c r="C23" s="3">
        <v>39.1</v>
      </c>
      <c r="D23" s="7">
        <f>((13997560+7273146)/48203405)*100</f>
        <v>44.126978166791332</v>
      </c>
      <c r="E23" s="7">
        <v>48.7</v>
      </c>
      <c r="F23" s="7">
        <v>52.4</v>
      </c>
      <c r="G23" s="17"/>
      <c r="H23" s="17"/>
      <c r="I23" s="1">
        <f>+D23-C23</f>
        <v>5.0269781667913307</v>
      </c>
    </row>
    <row r="24" spans="1:15" x14ac:dyDescent="0.25">
      <c r="A24" s="19" t="s">
        <v>2</v>
      </c>
      <c r="B24" s="6">
        <v>55.747834575668634</v>
      </c>
      <c r="C24" s="6">
        <v>67.273409860299736</v>
      </c>
      <c r="D24" s="7">
        <v>78</v>
      </c>
      <c r="E24" s="7">
        <v>82.7</v>
      </c>
      <c r="F24" s="7">
        <v>86.28</v>
      </c>
      <c r="G24" s="11"/>
      <c r="H24" s="18"/>
    </row>
    <row r="25" spans="1:15" x14ac:dyDescent="0.25">
      <c r="A25" s="19" t="s">
        <v>3</v>
      </c>
      <c r="B25" s="6">
        <v>74.034080640282369</v>
      </c>
      <c r="C25" s="6">
        <v>80.92039636125088</v>
      </c>
      <c r="D25" s="7">
        <v>89.08</v>
      </c>
      <c r="E25" s="7">
        <v>94.39</v>
      </c>
      <c r="F25" s="7">
        <v>97.14</v>
      </c>
      <c r="G25" s="11"/>
      <c r="H25" s="11"/>
    </row>
    <row r="26" spans="1:15" x14ac:dyDescent="0.25">
      <c r="A26" s="43"/>
      <c r="B26" s="14"/>
      <c r="C26" s="14"/>
      <c r="D26" s="11"/>
      <c r="E26" s="11"/>
      <c r="F26" s="11"/>
      <c r="G26" s="11"/>
      <c r="H26" s="11"/>
    </row>
    <row r="27" spans="1:15" x14ac:dyDescent="0.25">
      <c r="A27" s="43"/>
      <c r="B27" s="14"/>
      <c r="C27" s="14"/>
      <c r="D27" s="11"/>
      <c r="E27" s="11"/>
      <c r="F27" s="11"/>
      <c r="G27" s="11"/>
      <c r="H27" s="11"/>
    </row>
    <row r="28" spans="1:15" x14ac:dyDescent="0.25">
      <c r="A28" s="43"/>
      <c r="B28" s="14"/>
      <c r="C28" s="14"/>
      <c r="D28" s="11"/>
      <c r="E28" s="11"/>
      <c r="F28" s="11"/>
      <c r="G28" s="11"/>
      <c r="H28" s="11"/>
    </row>
    <row r="29" spans="1:15" x14ac:dyDescent="0.25">
      <c r="A29" s="43"/>
      <c r="B29" s="14"/>
      <c r="C29" s="14"/>
      <c r="D29" s="11"/>
      <c r="E29" s="11"/>
      <c r="F29" s="11"/>
      <c r="G29" s="11"/>
      <c r="H29" s="11"/>
    </row>
    <row r="30" spans="1:15" x14ac:dyDescent="0.25">
      <c r="A30" s="43"/>
      <c r="B30" s="14"/>
      <c r="C30" s="14"/>
      <c r="D30" s="11"/>
      <c r="E30" s="11"/>
      <c r="F30" s="11"/>
      <c r="G30" s="11"/>
      <c r="H30" s="11"/>
    </row>
    <row r="31" spans="1:15" x14ac:dyDescent="0.25">
      <c r="B31" s="14"/>
      <c r="C31" s="14"/>
      <c r="D31" s="11"/>
      <c r="E31" s="11"/>
      <c r="F31" s="11"/>
      <c r="G31" s="11"/>
      <c r="H31" s="11"/>
    </row>
    <row r="32" spans="1:15" x14ac:dyDescent="0.25">
      <c r="B32" s="14"/>
      <c r="C32" s="14"/>
      <c r="D32" s="11"/>
      <c r="E32" s="11"/>
      <c r="F32" s="11"/>
      <c r="G32" s="11"/>
      <c r="H32" s="11"/>
    </row>
    <row r="33" spans="1:15" x14ac:dyDescent="0.25">
      <c r="B33" s="14"/>
      <c r="C33" s="14"/>
      <c r="D33" s="11"/>
      <c r="E33" s="11"/>
      <c r="F33" s="11"/>
      <c r="G33" s="11"/>
      <c r="H33" s="11"/>
    </row>
    <row r="34" spans="1:15" x14ac:dyDescent="0.25">
      <c r="B34" s="14"/>
      <c r="C34" s="14"/>
      <c r="D34" s="11"/>
      <c r="E34" s="11"/>
      <c r="F34" s="11"/>
      <c r="G34" s="11"/>
      <c r="H34" s="11"/>
    </row>
    <row r="35" spans="1:15" ht="32.25" customHeight="1" x14ac:dyDescent="0.25">
      <c r="B35" s="14"/>
      <c r="C35" s="14"/>
      <c r="D35" s="11"/>
      <c r="E35" s="11"/>
      <c r="F35" s="11"/>
      <c r="G35" s="11"/>
      <c r="H35" s="11"/>
      <c r="I35" s="340" t="s">
        <v>29</v>
      </c>
      <c r="J35" s="340"/>
      <c r="K35" s="340"/>
      <c r="L35" s="340"/>
      <c r="M35" s="340"/>
      <c r="N35" s="340"/>
      <c r="O35" s="340"/>
    </row>
    <row r="36" spans="1:15" x14ac:dyDescent="0.25">
      <c r="A36" s="21"/>
      <c r="B36" s="22"/>
      <c r="C36" s="22"/>
      <c r="D36" s="11"/>
      <c r="E36" s="11"/>
      <c r="F36" s="11"/>
      <c r="G36" s="11"/>
      <c r="H36" s="11"/>
      <c r="K36" s="42"/>
    </row>
    <row r="37" spans="1:15" x14ac:dyDescent="0.25">
      <c r="K37" s="42"/>
    </row>
    <row r="38" spans="1:15" x14ac:dyDescent="0.25">
      <c r="A38" s="10" t="s">
        <v>4</v>
      </c>
      <c r="I38" s="10" t="s">
        <v>21</v>
      </c>
    </row>
    <row r="39" spans="1:15" x14ac:dyDescent="0.25">
      <c r="A39" s="19"/>
      <c r="B39" s="20">
        <v>2013</v>
      </c>
      <c r="C39" s="20">
        <v>2014</v>
      </c>
      <c r="D39" s="20">
        <v>2015</v>
      </c>
      <c r="E39" s="20">
        <v>2016</v>
      </c>
      <c r="F39" s="20">
        <v>2017</v>
      </c>
      <c r="G39" s="5"/>
      <c r="H39" s="5"/>
    </row>
    <row r="40" spans="1:15" x14ac:dyDescent="0.25">
      <c r="A40" s="19" t="s">
        <v>0</v>
      </c>
      <c r="B40" s="7">
        <v>28.911370585158043</v>
      </c>
      <c r="C40" s="7">
        <v>32.859413520920157</v>
      </c>
      <c r="D40" s="7">
        <v>37.799999999999997</v>
      </c>
      <c r="E40" s="7">
        <v>40.4</v>
      </c>
      <c r="F40" s="7">
        <v>42.92</v>
      </c>
      <c r="G40" s="11"/>
      <c r="H40" s="11"/>
    </row>
    <row r="41" spans="1:15" x14ac:dyDescent="0.25">
      <c r="A41" s="19" t="s">
        <v>1</v>
      </c>
      <c r="B41" s="7">
        <v>41.772511994966145</v>
      </c>
      <c r="C41" s="7">
        <v>45.131749813558244</v>
      </c>
      <c r="D41" s="7">
        <v>49.032375041769612</v>
      </c>
      <c r="E41" s="7">
        <v>51.5</v>
      </c>
      <c r="F41" s="7">
        <v>53.64</v>
      </c>
      <c r="G41" s="11"/>
      <c r="H41" s="11"/>
    </row>
    <row r="42" spans="1:15" x14ac:dyDescent="0.25">
      <c r="A42" s="19" t="s">
        <v>6</v>
      </c>
      <c r="B42" s="7">
        <v>35.700000000000003</v>
      </c>
      <c r="C42" s="7">
        <v>38</v>
      </c>
      <c r="D42" s="7">
        <v>41.8</v>
      </c>
      <c r="E42" s="7">
        <v>45.8</v>
      </c>
      <c r="F42" s="7">
        <v>50</v>
      </c>
      <c r="G42" s="11"/>
      <c r="H42" s="11"/>
    </row>
    <row r="43" spans="1:15" x14ac:dyDescent="0.25">
      <c r="A43" s="19" t="s">
        <v>2</v>
      </c>
      <c r="B43" s="6">
        <v>55.47983881996452</v>
      </c>
      <c r="C43" s="6">
        <v>58.296936593147407</v>
      </c>
      <c r="D43" s="7">
        <v>60.6</v>
      </c>
      <c r="E43" s="7">
        <v>63.3</v>
      </c>
      <c r="F43" s="7">
        <v>65.27</v>
      </c>
      <c r="G43" s="11"/>
      <c r="H43" s="11"/>
    </row>
    <row r="44" spans="1:15" x14ac:dyDescent="0.25">
      <c r="A44" s="19" t="s">
        <v>3</v>
      </c>
      <c r="B44" s="7">
        <v>77.444118675608493</v>
      </c>
      <c r="C44" s="7">
        <v>79.489072137904188</v>
      </c>
      <c r="D44" s="7">
        <v>80.599999999999994</v>
      </c>
      <c r="E44" s="7">
        <v>82.9</v>
      </c>
      <c r="F44" s="7">
        <v>84.4</v>
      </c>
      <c r="G44" s="11"/>
      <c r="H44" s="11"/>
    </row>
    <row r="45" spans="1:15" x14ac:dyDescent="0.25">
      <c r="B45" s="11"/>
      <c r="C45" s="11"/>
      <c r="D45" s="11"/>
      <c r="E45" s="11"/>
      <c r="F45" s="11"/>
      <c r="G45" s="11"/>
      <c r="H45" s="11"/>
    </row>
    <row r="46" spans="1:15" x14ac:dyDescent="0.25">
      <c r="B46" s="11"/>
      <c r="C46" s="11"/>
      <c r="D46" s="11"/>
      <c r="E46" s="11"/>
      <c r="F46" s="11"/>
      <c r="G46" s="11"/>
      <c r="H46" s="11"/>
    </row>
    <row r="47" spans="1:15" x14ac:dyDescent="0.25">
      <c r="B47" s="11"/>
      <c r="C47" s="11"/>
      <c r="D47" s="11"/>
      <c r="E47" s="11"/>
      <c r="F47" s="11"/>
      <c r="G47" s="11"/>
      <c r="H47" s="11"/>
    </row>
    <row r="48" spans="1:15" x14ac:dyDescent="0.25">
      <c r="B48" s="11"/>
      <c r="C48" s="11"/>
      <c r="D48" s="11"/>
      <c r="E48" s="11"/>
      <c r="F48" s="11"/>
      <c r="G48" s="11"/>
      <c r="H48" s="11"/>
    </row>
    <row r="49" spans="1:15" x14ac:dyDescent="0.25">
      <c r="B49" s="11"/>
      <c r="C49" s="11"/>
      <c r="D49" s="11"/>
      <c r="E49" s="11"/>
      <c r="F49" s="11"/>
      <c r="G49" s="11"/>
      <c r="H49" s="11"/>
    </row>
    <row r="50" spans="1:15" x14ac:dyDescent="0.25">
      <c r="B50" s="11"/>
      <c r="C50" s="11"/>
      <c r="D50" s="11"/>
      <c r="E50" s="11"/>
      <c r="F50" s="11"/>
      <c r="G50" s="11"/>
      <c r="H50" s="11"/>
    </row>
    <row r="51" spans="1:15" x14ac:dyDescent="0.25">
      <c r="B51" s="11"/>
      <c r="C51" s="11"/>
      <c r="D51" s="11"/>
      <c r="E51" s="11"/>
      <c r="F51" s="11"/>
      <c r="G51" s="11"/>
      <c r="H51" s="11"/>
    </row>
    <row r="52" spans="1:15" x14ac:dyDescent="0.25">
      <c r="B52" s="11"/>
      <c r="C52" s="11"/>
      <c r="D52" s="11"/>
      <c r="E52" s="11"/>
      <c r="F52" s="11"/>
      <c r="G52" s="11"/>
      <c r="H52" s="11"/>
    </row>
    <row r="53" spans="1:15" x14ac:dyDescent="0.25">
      <c r="B53" s="11"/>
      <c r="C53" s="11"/>
      <c r="D53" s="11"/>
      <c r="E53" s="11"/>
      <c r="F53" s="11"/>
      <c r="G53" s="11"/>
      <c r="H53" s="11"/>
    </row>
    <row r="55" spans="1:15" ht="30.75" customHeight="1" x14ac:dyDescent="0.25">
      <c r="I55" s="340" t="s">
        <v>29</v>
      </c>
      <c r="J55" s="340"/>
      <c r="K55" s="340"/>
      <c r="L55" s="340"/>
      <c r="M55" s="340"/>
      <c r="N55" s="340"/>
      <c r="O55" s="340"/>
    </row>
    <row r="56" spans="1:15" x14ac:dyDescent="0.25">
      <c r="A56" s="10"/>
      <c r="I56" s="10"/>
    </row>
    <row r="57" spans="1:15" x14ac:dyDescent="0.25">
      <c r="A57" s="10" t="s">
        <v>5</v>
      </c>
      <c r="I57" s="10" t="s">
        <v>22</v>
      </c>
    </row>
    <row r="58" spans="1:15" x14ac:dyDescent="0.25">
      <c r="A58" s="19"/>
      <c r="B58" s="20">
        <v>2013</v>
      </c>
      <c r="C58" s="20">
        <v>2014</v>
      </c>
      <c r="D58" s="20">
        <v>2015</v>
      </c>
      <c r="E58" s="20">
        <v>2016</v>
      </c>
      <c r="F58" s="20">
        <v>2017</v>
      </c>
      <c r="G58" s="5"/>
      <c r="H58" s="5"/>
    </row>
    <row r="59" spans="1:15" x14ac:dyDescent="0.25">
      <c r="A59" s="19" t="s">
        <v>0</v>
      </c>
      <c r="B59" s="7">
        <v>29.416824252364599</v>
      </c>
      <c r="C59" s="7">
        <v>33.072389925936555</v>
      </c>
      <c r="D59" s="23">
        <v>36.1</v>
      </c>
      <c r="E59" s="23">
        <v>39</v>
      </c>
      <c r="F59" s="23">
        <v>41.29</v>
      </c>
      <c r="G59" s="12"/>
      <c r="H59" s="12"/>
    </row>
    <row r="60" spans="1:15" x14ac:dyDescent="0.25">
      <c r="A60" s="19" t="s">
        <v>1</v>
      </c>
      <c r="B60" s="7">
        <v>37.167923847395407</v>
      </c>
      <c r="C60" s="7">
        <v>40.506796323371155</v>
      </c>
      <c r="D60" s="23">
        <v>43.2</v>
      </c>
      <c r="E60" s="23">
        <v>45.9</v>
      </c>
      <c r="F60" s="23">
        <v>48.03</v>
      </c>
      <c r="G60" s="12"/>
      <c r="H60" s="12"/>
    </row>
    <row r="61" spans="1:15" x14ac:dyDescent="0.25">
      <c r="A61" s="19" t="s">
        <v>6</v>
      </c>
      <c r="B61" s="6">
        <v>51.7</v>
      </c>
      <c r="C61" s="6">
        <v>52.6</v>
      </c>
      <c r="D61" s="24">
        <v>55.9</v>
      </c>
      <c r="E61" s="24">
        <v>58.1</v>
      </c>
      <c r="F61" s="24">
        <v>62.3</v>
      </c>
      <c r="G61" s="13"/>
      <c r="H61" s="13"/>
    </row>
    <row r="62" spans="1:15" x14ac:dyDescent="0.25">
      <c r="A62" s="19" t="s">
        <v>2</v>
      </c>
      <c r="B62" s="6">
        <v>55.937152016902338</v>
      </c>
      <c r="C62" s="6">
        <v>58.067845123295903</v>
      </c>
      <c r="D62" s="24">
        <v>62.1</v>
      </c>
      <c r="E62" s="24">
        <v>64</v>
      </c>
      <c r="F62" s="24">
        <v>65.900000000000006</v>
      </c>
      <c r="G62" s="13"/>
      <c r="H62" s="13"/>
    </row>
    <row r="63" spans="1:15" x14ac:dyDescent="0.25">
      <c r="A63" s="19" t="s">
        <v>3</v>
      </c>
      <c r="B63" s="7">
        <v>73.772417894049639</v>
      </c>
      <c r="C63" s="7">
        <v>76.052196406945086</v>
      </c>
      <c r="D63" s="23">
        <v>77.400000000000006</v>
      </c>
      <c r="E63" s="23">
        <v>79.599999999999994</v>
      </c>
      <c r="F63" s="23">
        <v>81.03</v>
      </c>
      <c r="G63" s="12"/>
      <c r="H63" s="12"/>
    </row>
    <row r="64" spans="1:15" x14ac:dyDescent="0.25">
      <c r="A64" s="15"/>
      <c r="B64" s="14"/>
      <c r="C64" s="11"/>
      <c r="D64" s="11"/>
      <c r="E64" s="12"/>
      <c r="F64" s="12"/>
      <c r="G64" s="12"/>
      <c r="H64" s="12"/>
    </row>
    <row r="66" spans="1:15" x14ac:dyDescent="0.25">
      <c r="A66"/>
      <c r="B66"/>
      <c r="C66"/>
      <c r="D66"/>
      <c r="E66"/>
    </row>
    <row r="67" spans="1:15" x14ac:dyDescent="0.25">
      <c r="A67"/>
      <c r="B67"/>
      <c r="C67"/>
      <c r="D67"/>
      <c r="E67"/>
      <c r="L67" s="9"/>
    </row>
    <row r="68" spans="1:15" x14ac:dyDescent="0.25">
      <c r="A68"/>
      <c r="B68"/>
      <c r="C68"/>
      <c r="D68"/>
      <c r="E68"/>
    </row>
    <row r="69" spans="1:15" x14ac:dyDescent="0.25">
      <c r="A69"/>
      <c r="B69"/>
      <c r="C69"/>
      <c r="D69"/>
      <c r="E69"/>
    </row>
    <row r="70" spans="1:15" x14ac:dyDescent="0.25">
      <c r="A70"/>
      <c r="B70"/>
      <c r="C70"/>
      <c r="D70"/>
      <c r="E70"/>
    </row>
    <row r="71" spans="1:15" ht="35.25" customHeight="1" x14ac:dyDescent="0.25">
      <c r="A71"/>
      <c r="B71"/>
      <c r="C71"/>
      <c r="D71"/>
      <c r="E71"/>
      <c r="I71" s="340" t="s">
        <v>29</v>
      </c>
      <c r="J71" s="340"/>
      <c r="K71" s="340"/>
      <c r="L71" s="340"/>
      <c r="M71" s="340"/>
      <c r="N71" s="340"/>
      <c r="O71" s="340"/>
    </row>
    <row r="72" spans="1:15" x14ac:dyDescent="0.25">
      <c r="A72"/>
      <c r="B72"/>
      <c r="C72"/>
      <c r="D72"/>
      <c r="E72"/>
    </row>
  </sheetData>
  <mergeCells count="4">
    <mergeCell ref="I17:O17"/>
    <mergeCell ref="I35:O35"/>
    <mergeCell ref="I55:O55"/>
    <mergeCell ref="I71:O71"/>
  </mergeCells>
  <pageMargins left="0.7" right="0.7" top="0.75" bottom="0.75" header="0.3" footer="0.3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8B787-AF7F-403C-94A5-2F687E7A2CCD}">
  <dimension ref="A1:H32"/>
  <sheetViews>
    <sheetView topLeftCell="A16" workbookViewId="0">
      <selection activeCell="A6" sqref="A6:G9"/>
    </sheetView>
  </sheetViews>
  <sheetFormatPr baseColWidth="10" defaultRowHeight="15" x14ac:dyDescent="0.25"/>
  <cols>
    <col min="1" max="1" width="11.42578125" style="4"/>
    <col min="2" max="7" width="13.140625" style="4" bestFit="1" customWidth="1"/>
    <col min="8" max="16384" width="11.42578125" style="4"/>
  </cols>
  <sheetData>
    <row r="1" spans="1:8" hidden="1" x14ac:dyDescent="0.25">
      <c r="B1" s="4">
        <v>2012</v>
      </c>
      <c r="C1" s="4">
        <v>2013</v>
      </c>
      <c r="D1" s="4">
        <v>2014</v>
      </c>
      <c r="E1" s="4">
        <v>2015</v>
      </c>
      <c r="F1" s="4">
        <v>2016</v>
      </c>
      <c r="G1" s="4">
        <v>2017</v>
      </c>
      <c r="H1" s="4">
        <v>1000000</v>
      </c>
    </row>
    <row r="2" spans="1:8" hidden="1" x14ac:dyDescent="0.25">
      <c r="A2" s="4" t="s">
        <v>60</v>
      </c>
      <c r="B2" s="9">
        <v>3898754</v>
      </c>
      <c r="C2" s="9">
        <v>4497678</v>
      </c>
      <c r="D2" s="9">
        <v>5051565</v>
      </c>
      <c r="E2" s="9">
        <v>5551745</v>
      </c>
      <c r="F2" s="9">
        <v>5940377</v>
      </c>
      <c r="G2" s="9">
        <v>6321078</v>
      </c>
    </row>
    <row r="3" spans="1:8" hidden="1" x14ac:dyDescent="0.25">
      <c r="A3" s="4" t="s">
        <v>61</v>
      </c>
      <c r="B3" s="9">
        <v>7030348</v>
      </c>
      <c r="C3" s="9">
        <v>7133260</v>
      </c>
      <c r="D3" s="9">
        <v>7180937</v>
      </c>
      <c r="E3" s="9">
        <v>7109254</v>
      </c>
      <c r="F3" s="9">
        <v>7115984</v>
      </c>
      <c r="G3" s="9">
        <v>6987654</v>
      </c>
    </row>
    <row r="4" spans="1:8" hidden="1" x14ac:dyDescent="0.25">
      <c r="A4" s="4" t="s">
        <v>62</v>
      </c>
      <c r="B4" s="9">
        <v>4310423</v>
      </c>
      <c r="C4" s="9">
        <v>4664489.9999998994</v>
      </c>
      <c r="D4" s="9">
        <v>4897426</v>
      </c>
      <c r="E4" s="9">
        <v>5130931</v>
      </c>
      <c r="F4" s="9">
        <v>5433659</v>
      </c>
      <c r="G4" s="9">
        <v>5568655</v>
      </c>
    </row>
    <row r="6" spans="1:8" x14ac:dyDescent="0.25">
      <c r="A6" s="19"/>
      <c r="B6" s="19">
        <v>2012</v>
      </c>
      <c r="C6" s="19">
        <v>2013</v>
      </c>
      <c r="D6" s="19">
        <v>2014</v>
      </c>
      <c r="E6" s="19">
        <v>2015</v>
      </c>
      <c r="F6" s="19">
        <v>2016</v>
      </c>
      <c r="G6" s="19">
        <v>2017</v>
      </c>
    </row>
    <row r="7" spans="1:8" x14ac:dyDescent="0.25">
      <c r="A7" s="19" t="s">
        <v>60</v>
      </c>
      <c r="B7" s="41">
        <f t="shared" ref="B7:G9" si="0">+B2/$H$1</f>
        <v>3.8987539999999998</v>
      </c>
      <c r="C7" s="41">
        <f t="shared" si="0"/>
        <v>4.4976779999999996</v>
      </c>
      <c r="D7" s="41">
        <f t="shared" si="0"/>
        <v>5.0515650000000001</v>
      </c>
      <c r="E7" s="41">
        <f t="shared" si="0"/>
        <v>5.5517450000000004</v>
      </c>
      <c r="F7" s="41">
        <f t="shared" si="0"/>
        <v>5.9403769999999998</v>
      </c>
      <c r="G7" s="41">
        <f t="shared" si="0"/>
        <v>6.321078</v>
      </c>
    </row>
    <row r="8" spans="1:8" x14ac:dyDescent="0.25">
      <c r="A8" s="19" t="s">
        <v>61</v>
      </c>
      <c r="B8" s="41">
        <f t="shared" si="0"/>
        <v>7.030348</v>
      </c>
      <c r="C8" s="41">
        <f t="shared" si="0"/>
        <v>7.1332599999999999</v>
      </c>
      <c r="D8" s="41">
        <f t="shared" si="0"/>
        <v>7.1809370000000001</v>
      </c>
      <c r="E8" s="41">
        <f t="shared" si="0"/>
        <v>7.109254</v>
      </c>
      <c r="F8" s="41">
        <f t="shared" si="0"/>
        <v>7.1159840000000001</v>
      </c>
      <c r="G8" s="41">
        <f t="shared" si="0"/>
        <v>6.987654</v>
      </c>
    </row>
    <row r="9" spans="1:8" x14ac:dyDescent="0.25">
      <c r="A9" s="19" t="s">
        <v>62</v>
      </c>
      <c r="B9" s="41">
        <f t="shared" si="0"/>
        <v>4.3104230000000001</v>
      </c>
      <c r="C9" s="41">
        <f t="shared" si="0"/>
        <v>4.6644899999998994</v>
      </c>
      <c r="D9" s="41">
        <f t="shared" si="0"/>
        <v>4.8974260000000003</v>
      </c>
      <c r="E9" s="41">
        <f t="shared" si="0"/>
        <v>5.1309310000000004</v>
      </c>
      <c r="F9" s="41">
        <f t="shared" si="0"/>
        <v>5.4336589999999996</v>
      </c>
      <c r="G9" s="41">
        <f t="shared" si="0"/>
        <v>5.5686549999999997</v>
      </c>
    </row>
    <row r="10" spans="1:8" hidden="1" x14ac:dyDescent="0.25"/>
    <row r="11" spans="1:8" hidden="1" x14ac:dyDescent="0.25">
      <c r="C11" s="68">
        <f t="shared" ref="C11:G13" si="1">+C7/B7-1</f>
        <v>0.15361933581857179</v>
      </c>
      <c r="D11" s="68">
        <f t="shared" si="1"/>
        <v>0.12314954516530552</v>
      </c>
      <c r="E11" s="68">
        <f t="shared" si="1"/>
        <v>9.9014859751384021E-2</v>
      </c>
      <c r="F11" s="68">
        <f t="shared" si="1"/>
        <v>7.0001774216935209E-2</v>
      </c>
      <c r="G11" s="68">
        <f t="shared" si="1"/>
        <v>6.4087009965865915E-2</v>
      </c>
    </row>
    <row r="12" spans="1:8" hidden="1" x14ac:dyDescent="0.25">
      <c r="C12" s="68">
        <f t="shared" si="1"/>
        <v>1.4638251193255236E-2</v>
      </c>
      <c r="D12" s="68">
        <f t="shared" si="1"/>
        <v>6.6837603003395696E-3</v>
      </c>
      <c r="E12" s="68">
        <f t="shared" si="1"/>
        <v>-9.9824020180095951E-3</v>
      </c>
      <c r="F12" s="68">
        <f t="shared" si="1"/>
        <v>9.4665347447153714E-4</v>
      </c>
      <c r="G12" s="68">
        <f t="shared" si="1"/>
        <v>-1.8034048418321347E-2</v>
      </c>
    </row>
    <row r="13" spans="1:8" hidden="1" x14ac:dyDescent="0.25">
      <c r="C13" s="68">
        <f t="shared" si="1"/>
        <v>8.214205427168042E-2</v>
      </c>
      <c r="D13" s="68">
        <f t="shared" si="1"/>
        <v>4.9938149722714709E-2</v>
      </c>
      <c r="E13" s="68">
        <f t="shared" si="1"/>
        <v>4.7679127770383856E-2</v>
      </c>
      <c r="F13" s="68">
        <f t="shared" si="1"/>
        <v>5.9000598526855796E-2</v>
      </c>
      <c r="G13" s="68">
        <f t="shared" si="1"/>
        <v>2.4844400430722668E-2</v>
      </c>
    </row>
    <row r="15" spans="1:8" x14ac:dyDescent="0.25">
      <c r="A15" s="339" t="s">
        <v>178</v>
      </c>
      <c r="B15" s="339"/>
      <c r="C15" s="339"/>
      <c r="D15" s="339"/>
      <c r="E15" s="339"/>
      <c r="F15" s="339"/>
      <c r="G15" s="339"/>
    </row>
    <row r="32" spans="1:4" x14ac:dyDescent="0.25">
      <c r="A32" s="343" t="s">
        <v>179</v>
      </c>
      <c r="B32" s="343"/>
      <c r="C32" s="343"/>
      <c r="D32" s="343"/>
    </row>
  </sheetData>
  <mergeCells count="2">
    <mergeCell ref="A15:G15"/>
    <mergeCell ref="A32:D3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01FA-3553-4F13-B369-A14531BBCC2D}">
  <dimension ref="A1:K63"/>
  <sheetViews>
    <sheetView topLeftCell="E25" workbookViewId="0">
      <selection activeCell="E26" sqref="E26:K29"/>
    </sheetView>
  </sheetViews>
  <sheetFormatPr baseColWidth="10" defaultRowHeight="15" x14ac:dyDescent="0.25"/>
  <cols>
    <col min="1" max="1" width="24.28515625" style="9" hidden="1" customWidth="1"/>
    <col min="2" max="3" width="18.85546875" style="9" hidden="1" customWidth="1"/>
    <col min="4" max="4" width="0" style="9" hidden="1" customWidth="1"/>
    <col min="5" max="5" width="25.7109375" style="9" customWidth="1"/>
    <col min="6" max="16384" width="11.42578125" style="9"/>
  </cols>
  <sheetData>
    <row r="1" spans="1:7" hidden="1" x14ac:dyDescent="0.25">
      <c r="B1" s="70">
        <v>2012</v>
      </c>
      <c r="C1" s="70">
        <v>2017</v>
      </c>
      <c r="F1" s="70">
        <v>2012</v>
      </c>
      <c r="G1" s="70">
        <v>2017</v>
      </c>
    </row>
    <row r="2" spans="1:7" hidden="1" x14ac:dyDescent="0.25">
      <c r="A2" s="9" t="s">
        <v>59</v>
      </c>
      <c r="B2" s="9">
        <v>8080396046561.7402</v>
      </c>
      <c r="C2" s="9">
        <v>4645604508320.9902</v>
      </c>
      <c r="E2" s="9" t="s">
        <v>59</v>
      </c>
      <c r="F2" s="68">
        <v>0.50023930594832233</v>
      </c>
      <c r="G2" s="68">
        <v>0.25609747058065585</v>
      </c>
    </row>
    <row r="3" spans="1:7" hidden="1" x14ac:dyDescent="0.25">
      <c r="A3" s="9" t="s">
        <v>54</v>
      </c>
      <c r="B3" s="9">
        <v>1271779113548.8228</v>
      </c>
      <c r="C3" s="9">
        <v>4791772342454.8701</v>
      </c>
      <c r="E3" s="9" t="s">
        <v>60</v>
      </c>
      <c r="F3" s="68">
        <v>0.16790892649709177</v>
      </c>
      <c r="G3" s="68">
        <v>0.19437179100154317</v>
      </c>
    </row>
    <row r="4" spans="1:7" hidden="1" x14ac:dyDescent="0.25">
      <c r="A4" s="9" t="s">
        <v>61</v>
      </c>
      <c r="B4" s="9">
        <v>2166867385653.865</v>
      </c>
      <c r="C4" s="9">
        <v>1827499993748.72</v>
      </c>
      <c r="E4" s="9" t="s">
        <v>61</v>
      </c>
      <c r="F4" s="68">
        <v>0.13414592933755687</v>
      </c>
      <c r="G4" s="68">
        <v>0.10074428958533153</v>
      </c>
    </row>
    <row r="5" spans="1:7" hidden="1" x14ac:dyDescent="0.25">
      <c r="A5" s="9" t="s">
        <v>60</v>
      </c>
      <c r="B5" s="9">
        <v>2712243139865.7202</v>
      </c>
      <c r="C5" s="9">
        <v>3525901550374</v>
      </c>
      <c r="E5" s="9" t="s">
        <v>62</v>
      </c>
      <c r="F5" s="68">
        <v>9.112233862913785E-2</v>
      </c>
      <c r="G5" s="68">
        <v>0.16917463085796505</v>
      </c>
    </row>
    <row r="6" spans="1:7" hidden="1" x14ac:dyDescent="0.25">
      <c r="A6" s="9" t="s">
        <v>63</v>
      </c>
      <c r="B6" s="9">
        <v>449870661784.27002</v>
      </c>
      <c r="C6" s="9">
        <v>280382096310.21997</v>
      </c>
      <c r="E6" s="9" t="s">
        <v>54</v>
      </c>
      <c r="F6" s="68">
        <v>7.8733009794976591E-2</v>
      </c>
      <c r="G6" s="68">
        <v>0.26415524057267536</v>
      </c>
    </row>
    <row r="7" spans="1:7" hidden="1" x14ac:dyDescent="0.25">
      <c r="A7" s="9" t="s">
        <v>62</v>
      </c>
      <c r="B7" s="9">
        <v>1471904698525.25</v>
      </c>
      <c r="C7" s="9">
        <v>3068825420358</v>
      </c>
      <c r="E7" s="9" t="s">
        <v>63</v>
      </c>
      <c r="F7" s="68">
        <v>2.7850489792914653E-2</v>
      </c>
      <c r="G7" s="68">
        <v>1.5456577401829007E-2</v>
      </c>
    </row>
    <row r="8" spans="1:7" hidden="1" x14ac:dyDescent="0.25">
      <c r="B8" s="9">
        <f>+SUM(B2:B7)</f>
        <v>16153061045939.668</v>
      </c>
      <c r="C8" s="9">
        <f>+SUM(C2:C7)</f>
        <v>18139985911566.801</v>
      </c>
      <c r="F8" s="68"/>
      <c r="G8" s="68"/>
    </row>
    <row r="9" spans="1:7" hidden="1" x14ac:dyDescent="0.25"/>
    <row r="10" spans="1:7" hidden="1" x14ac:dyDescent="0.25"/>
    <row r="11" spans="1:7" hidden="1" x14ac:dyDescent="0.25"/>
    <row r="12" spans="1:7" hidden="1" x14ac:dyDescent="0.25"/>
    <row r="13" spans="1:7" hidden="1" x14ac:dyDescent="0.25"/>
    <row r="14" spans="1:7" hidden="1" x14ac:dyDescent="0.25"/>
    <row r="15" spans="1:7" hidden="1" x14ac:dyDescent="0.25"/>
    <row r="16" spans="1:7" hidden="1" x14ac:dyDescent="0.25"/>
    <row r="17" spans="1:11" hidden="1" x14ac:dyDescent="0.25">
      <c r="B17" s="70"/>
      <c r="C17" s="70"/>
    </row>
    <row r="18" spans="1:11" hidden="1" x14ac:dyDescent="0.25">
      <c r="B18" s="70">
        <v>2008</v>
      </c>
      <c r="C18" s="70">
        <v>2009</v>
      </c>
      <c r="D18" s="70">
        <v>2010</v>
      </c>
      <c r="E18" s="70">
        <v>2011</v>
      </c>
      <c r="F18" s="70">
        <v>2012</v>
      </c>
      <c r="G18" s="70">
        <v>2013</v>
      </c>
      <c r="H18" s="70">
        <v>2014</v>
      </c>
      <c r="I18" s="70">
        <v>2015</v>
      </c>
      <c r="J18" s="70">
        <v>2016</v>
      </c>
      <c r="K18" s="70">
        <v>2017</v>
      </c>
    </row>
    <row r="19" spans="1:11" hidden="1" x14ac:dyDescent="0.25">
      <c r="A19" s="9" t="s">
        <v>61</v>
      </c>
      <c r="B19" s="71">
        <v>0.1789066320380889</v>
      </c>
      <c r="C19" s="71">
        <v>0.16616409692452663</v>
      </c>
      <c r="D19" s="71">
        <v>0.15798483238168032</v>
      </c>
      <c r="E19" s="71">
        <v>0.15477884149761661</v>
      </c>
      <c r="F19" s="71">
        <v>0.15092470726188625</v>
      </c>
      <c r="G19" s="71">
        <v>0.15138147592471812</v>
      </c>
      <c r="H19" s="71">
        <v>0.1506644515867607</v>
      </c>
      <c r="I19" s="71">
        <v>0.14748447749697349</v>
      </c>
      <c r="J19" s="71">
        <v>0.14597576567087012</v>
      </c>
      <c r="K19" s="71">
        <v>0.14176153186640753</v>
      </c>
    </row>
    <row r="20" spans="1:11" hidden="1" x14ac:dyDescent="0.25">
      <c r="A20" s="9" t="s">
        <v>60</v>
      </c>
      <c r="D20" s="71">
        <v>5.8259442670361476E-2</v>
      </c>
      <c r="E20" s="71">
        <v>7.2346549381544209E-2</v>
      </c>
      <c r="F20" s="71">
        <v>8.3696896104731661E-2</v>
      </c>
      <c r="G20" s="71">
        <v>9.5449364508532475E-2</v>
      </c>
      <c r="H20" s="71">
        <v>0.10598773814334742</v>
      </c>
      <c r="I20" s="71">
        <v>0.1151694574273332</v>
      </c>
      <c r="J20" s="71">
        <v>0.12182408658064497</v>
      </c>
      <c r="K20" s="71">
        <v>0.12823841883514089</v>
      </c>
    </row>
    <row r="21" spans="1:11" hidden="1" x14ac:dyDescent="0.25">
      <c r="A21" s="9" t="s">
        <v>62</v>
      </c>
      <c r="B21" s="71">
        <v>7.1002532285612333E-2</v>
      </c>
      <c r="C21" s="71">
        <v>7.1196668690729895E-2</v>
      </c>
      <c r="D21" s="71">
        <v>7.7122216718131284E-2</v>
      </c>
      <c r="E21" s="71">
        <v>8.4090097772809458E-2</v>
      </c>
      <c r="F21" s="71">
        <v>9.2534442029029218E-2</v>
      </c>
      <c r="G21" s="71">
        <v>9.8991536285084253E-2</v>
      </c>
      <c r="H21" s="71">
        <v>0.10275372176036958</v>
      </c>
      <c r="I21" s="71">
        <v>0.10644333112982371</v>
      </c>
      <c r="J21" s="71">
        <v>0.11146491236059755</v>
      </c>
      <c r="K21" s="71">
        <v>0.11297369091765699</v>
      </c>
    </row>
    <row r="22" spans="1:11" hidden="1" x14ac:dyDescent="0.25"/>
    <row r="23" spans="1:11" hidden="1" x14ac:dyDescent="0.25"/>
    <row r="24" spans="1:11" hidden="1" x14ac:dyDescent="0.25"/>
    <row r="26" spans="1:11" x14ac:dyDescent="0.25">
      <c r="B26" s="70">
        <v>2008</v>
      </c>
      <c r="C26" s="70">
        <v>2009</v>
      </c>
      <c r="D26" s="70">
        <v>2010</v>
      </c>
      <c r="E26" s="418">
        <v>2011</v>
      </c>
      <c r="F26" s="418">
        <v>2012</v>
      </c>
      <c r="G26" s="418">
        <v>2013</v>
      </c>
      <c r="H26" s="418">
        <v>2014</v>
      </c>
      <c r="I26" s="418">
        <v>2015</v>
      </c>
      <c r="J26" s="418">
        <v>2016</v>
      </c>
      <c r="K26" s="418">
        <v>2017</v>
      </c>
    </row>
    <row r="27" spans="1:11" x14ac:dyDescent="0.25">
      <c r="A27" s="9" t="s">
        <v>61</v>
      </c>
      <c r="B27" s="68">
        <v>0.68314628844499403</v>
      </c>
      <c r="C27" s="68">
        <v>0.62733682719886774</v>
      </c>
      <c r="D27" s="68">
        <v>0.58975581378943542</v>
      </c>
      <c r="E27" s="317">
        <v>0.57178133361274952</v>
      </c>
      <c r="F27" s="65">
        <v>0.55178583355682298</v>
      </c>
      <c r="G27" s="65">
        <v>0.5478329515231205</v>
      </c>
      <c r="H27" s="65">
        <v>0.5398246520483484</v>
      </c>
      <c r="I27" s="65">
        <v>0.52331837805807158</v>
      </c>
      <c r="J27" s="65">
        <v>0.51303790425707785</v>
      </c>
      <c r="K27" s="65">
        <v>0.4936986017209371</v>
      </c>
    </row>
    <row r="28" spans="1:11" x14ac:dyDescent="0.25">
      <c r="A28" s="9" t="s">
        <v>60</v>
      </c>
      <c r="D28" s="69">
        <v>0.21748192218838722</v>
      </c>
      <c r="E28" s="419">
        <v>0.26726137815353124</v>
      </c>
      <c r="F28" s="65">
        <v>0.30599868252937096</v>
      </c>
      <c r="G28" s="65">
        <v>0.34542077728003828</v>
      </c>
      <c r="H28" s="65">
        <v>0.37974979009349552</v>
      </c>
      <c r="I28" s="65">
        <v>0.40865516619494369</v>
      </c>
      <c r="J28" s="65">
        <v>0.4281558228527178</v>
      </c>
      <c r="K28" s="65">
        <v>0.44700000000000001</v>
      </c>
    </row>
    <row r="29" spans="1:11" x14ac:dyDescent="0.25">
      <c r="A29" s="9" t="s">
        <v>62</v>
      </c>
      <c r="B29" s="40">
        <v>0.27111972232971926</v>
      </c>
      <c r="C29" s="40">
        <v>0.26879628674453315</v>
      </c>
      <c r="D29" s="40">
        <v>0.29027751450064293</v>
      </c>
      <c r="E29" s="337">
        <v>0.31064419259724119</v>
      </c>
      <c r="F29" s="337">
        <v>0.33830904928710526</v>
      </c>
      <c r="G29" s="337">
        <v>0.35823190575557673</v>
      </c>
      <c r="H29" s="337">
        <v>0.36816243985743574</v>
      </c>
      <c r="I29" s="337">
        <v>0.3776922991987457</v>
      </c>
      <c r="J29" s="337">
        <v>0.3917480738865643</v>
      </c>
      <c r="K29" s="337">
        <v>0.39344208899958483</v>
      </c>
    </row>
    <row r="30" spans="1:11" x14ac:dyDescent="0.25">
      <c r="E30" s="345" t="s">
        <v>180</v>
      </c>
      <c r="F30" s="345"/>
      <c r="G30" s="345"/>
      <c r="H30" s="345"/>
      <c r="I30" s="345"/>
    </row>
    <row r="46" spans="1:8" x14ac:dyDescent="0.25">
      <c r="E46" s="353" t="s">
        <v>181</v>
      </c>
      <c r="F46" s="353"/>
      <c r="G46" s="353"/>
      <c r="H46" s="353"/>
    </row>
    <row r="47" spans="1:8" x14ac:dyDescent="0.25">
      <c r="B47" s="70">
        <v>2008</v>
      </c>
      <c r="C47" s="70">
        <v>2009</v>
      </c>
      <c r="D47" s="70">
        <v>2010</v>
      </c>
    </row>
    <row r="48" spans="1:8" x14ac:dyDescent="0.25">
      <c r="A48" s="9" t="s">
        <v>59</v>
      </c>
      <c r="B48" s="68">
        <v>0.93056660607655406</v>
      </c>
      <c r="C48" s="68">
        <v>0.91497774272318755</v>
      </c>
      <c r="D48" s="68">
        <v>0.97732497400987006</v>
      </c>
    </row>
    <row r="49" spans="1:11" x14ac:dyDescent="0.25">
      <c r="A49" s="9" t="s">
        <v>54</v>
      </c>
    </row>
    <row r="55" spans="1:11" x14ac:dyDescent="0.25">
      <c r="E55" s="70">
        <v>2011</v>
      </c>
      <c r="F55" s="70">
        <v>2012</v>
      </c>
      <c r="G55" s="70">
        <v>2013</v>
      </c>
      <c r="H55" s="70">
        <v>2014</v>
      </c>
      <c r="I55" s="70">
        <v>2015</v>
      </c>
      <c r="J55" s="70">
        <v>2016</v>
      </c>
      <c r="K55" s="70">
        <v>2017</v>
      </c>
    </row>
    <row r="56" spans="1:11" x14ac:dyDescent="0.25">
      <c r="E56" s="68">
        <v>1.0033841101153205</v>
      </c>
      <c r="F56" s="68">
        <v>1.0533370280506196</v>
      </c>
      <c r="G56" s="68">
        <v>1.0673589059030448</v>
      </c>
      <c r="H56" s="68">
        <v>1.1609033249214933</v>
      </c>
      <c r="I56" s="68">
        <v>1.1892825828382871</v>
      </c>
      <c r="J56" s="68">
        <v>1.2038499122871582</v>
      </c>
      <c r="K56" s="68">
        <v>1.2623246078252386</v>
      </c>
    </row>
    <row r="57" spans="1:11" x14ac:dyDescent="0.25">
      <c r="F57" s="71">
        <v>0.16023776055308098</v>
      </c>
      <c r="G57" s="71">
        <v>0.25274721473436235</v>
      </c>
      <c r="H57" s="71">
        <v>0.3908082800168613</v>
      </c>
      <c r="I57" s="71">
        <v>0.44126978166791331</v>
      </c>
      <c r="J57" s="71">
        <v>0.48716479141952684</v>
      </c>
      <c r="K57" s="71">
        <v>0.52255668364084351</v>
      </c>
    </row>
    <row r="63" spans="1:11" x14ac:dyDescent="0.25">
      <c r="F63" s="130"/>
    </row>
  </sheetData>
  <mergeCells count="2">
    <mergeCell ref="E30:I30"/>
    <mergeCell ref="E46:H46"/>
  </mergeCells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65B7-C705-46B2-B3DA-76C038935B59}">
  <dimension ref="A1:L21"/>
  <sheetViews>
    <sheetView workbookViewId="0">
      <selection sqref="A1:E13"/>
    </sheetView>
  </sheetViews>
  <sheetFormatPr baseColWidth="10" defaultRowHeight="15" x14ac:dyDescent="0.25"/>
  <cols>
    <col min="1" max="16384" width="11.42578125" style="4"/>
  </cols>
  <sheetData>
    <row r="1" spans="1:12" x14ac:dyDescent="0.25">
      <c r="A1" s="420" t="s">
        <v>182</v>
      </c>
      <c r="B1" s="420" t="s">
        <v>183</v>
      </c>
      <c r="C1" s="421" t="s">
        <v>184</v>
      </c>
      <c r="D1" s="421" t="s">
        <v>185</v>
      </c>
      <c r="E1" s="421" t="s">
        <v>67</v>
      </c>
    </row>
    <row r="2" spans="1:12" x14ac:dyDescent="0.25">
      <c r="A2" s="19">
        <v>2015</v>
      </c>
      <c r="B2" s="19" t="s">
        <v>70</v>
      </c>
      <c r="C2" s="19">
        <v>4.8136809999999999</v>
      </c>
      <c r="D2" s="19">
        <v>0.49947900000000001</v>
      </c>
      <c r="E2" s="19">
        <v>5.3131599999999999</v>
      </c>
      <c r="H2" s="345" t="s">
        <v>186</v>
      </c>
      <c r="I2" s="345"/>
      <c r="J2" s="345"/>
      <c r="K2" s="345"/>
      <c r="L2" s="345"/>
    </row>
    <row r="3" spans="1:12" x14ac:dyDescent="0.25">
      <c r="A3" s="19"/>
      <c r="B3" s="19" t="s">
        <v>71</v>
      </c>
      <c r="C3" s="19">
        <v>4.8550389999999997</v>
      </c>
      <c r="D3" s="19">
        <v>0.49587900000000001</v>
      </c>
      <c r="E3" s="19">
        <v>5.3509180000000001</v>
      </c>
    </row>
    <row r="4" spans="1:12" x14ac:dyDescent="0.25">
      <c r="A4" s="19"/>
      <c r="B4" s="19" t="s">
        <v>72</v>
      </c>
      <c r="C4" s="19">
        <v>4.9480029999999999</v>
      </c>
      <c r="D4" s="19">
        <v>0.511185</v>
      </c>
      <c r="E4" s="19">
        <v>5.4591880000000002</v>
      </c>
    </row>
    <row r="5" spans="1:12" x14ac:dyDescent="0.25">
      <c r="A5" s="19"/>
      <c r="B5" s="19" t="s">
        <v>73</v>
      </c>
      <c r="C5" s="19">
        <v>5.0346169999999999</v>
      </c>
      <c r="D5" s="19">
        <v>0.51712800000000003</v>
      </c>
      <c r="E5" s="19">
        <v>5.5517450000000004</v>
      </c>
    </row>
    <row r="6" spans="1:12" x14ac:dyDescent="0.25">
      <c r="A6" s="19">
        <v>2016</v>
      </c>
      <c r="B6" s="19" t="s">
        <v>74</v>
      </c>
      <c r="C6" s="19">
        <v>5.1419940000000004</v>
      </c>
      <c r="D6" s="19">
        <v>0.52505199999999996</v>
      </c>
      <c r="E6" s="19">
        <v>5.667046</v>
      </c>
    </row>
    <row r="7" spans="1:12" x14ac:dyDescent="0.25">
      <c r="A7" s="19"/>
      <c r="B7" s="19" t="s">
        <v>75</v>
      </c>
      <c r="C7" s="19">
        <v>5.2357300000000002</v>
      </c>
      <c r="D7" s="19">
        <v>0.53124099999999996</v>
      </c>
      <c r="E7" s="19">
        <v>5.7669709999999998</v>
      </c>
    </row>
    <row r="8" spans="1:12" x14ac:dyDescent="0.25">
      <c r="A8" s="19"/>
      <c r="B8" s="19" t="s">
        <v>76</v>
      </c>
      <c r="C8" s="19">
        <v>5.3509039999999999</v>
      </c>
      <c r="D8" s="19">
        <v>0.54507099999999997</v>
      </c>
      <c r="E8" s="19">
        <v>5.895975</v>
      </c>
    </row>
    <row r="9" spans="1:12" x14ac:dyDescent="0.25">
      <c r="A9" s="19"/>
      <c r="B9" s="19" t="s">
        <v>77</v>
      </c>
      <c r="C9" s="19">
        <v>5.3908899999999997</v>
      </c>
      <c r="D9" s="19">
        <v>0.54948699999999995</v>
      </c>
      <c r="E9" s="19">
        <v>5.9403769999999998</v>
      </c>
    </row>
    <row r="10" spans="1:12" x14ac:dyDescent="0.25">
      <c r="A10" s="19">
        <v>2017</v>
      </c>
      <c r="B10" s="19" t="s">
        <v>78</v>
      </c>
      <c r="C10" s="19">
        <v>5.5166279999999999</v>
      </c>
      <c r="D10" s="19">
        <v>0.54249999999999998</v>
      </c>
      <c r="E10" s="19">
        <v>6.0591280000000003</v>
      </c>
    </row>
    <row r="11" spans="1:12" x14ac:dyDescent="0.25">
      <c r="A11" s="19"/>
      <c r="B11" s="19" t="s">
        <v>79</v>
      </c>
      <c r="C11" s="19">
        <v>5.6311689999999999</v>
      </c>
      <c r="D11" s="19">
        <v>0.54276999999999997</v>
      </c>
      <c r="E11" s="19">
        <v>6.1739389999999998</v>
      </c>
    </row>
    <row r="12" spans="1:12" x14ac:dyDescent="0.25">
      <c r="A12" s="19"/>
      <c r="B12" s="19" t="s">
        <v>80</v>
      </c>
      <c r="C12" s="19">
        <v>5.7126029999999997</v>
      </c>
      <c r="D12" s="19">
        <v>0.54468499999999997</v>
      </c>
      <c r="E12" s="19">
        <v>6.257288</v>
      </c>
    </row>
    <row r="13" spans="1:12" x14ac:dyDescent="0.25">
      <c r="A13" s="19"/>
      <c r="B13" s="19" t="s">
        <v>81</v>
      </c>
      <c r="C13" s="19">
        <v>5.771541</v>
      </c>
      <c r="D13" s="19">
        <v>0.54953700000000005</v>
      </c>
      <c r="E13" s="19">
        <v>6.321078</v>
      </c>
    </row>
    <row r="20" spans="7:11" x14ac:dyDescent="0.25">
      <c r="G20" s="342" t="s">
        <v>187</v>
      </c>
      <c r="H20" s="342"/>
      <c r="I20" s="342"/>
    </row>
    <row r="21" spans="7:11" x14ac:dyDescent="0.25">
      <c r="G21" s="344" t="s">
        <v>188</v>
      </c>
      <c r="H21" s="344"/>
      <c r="I21" s="344"/>
      <c r="J21" s="344"/>
      <c r="K21" s="344"/>
    </row>
  </sheetData>
  <mergeCells count="3">
    <mergeCell ref="H2:L2"/>
    <mergeCell ref="G20:I20"/>
    <mergeCell ref="G21:K2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EB7B-2E76-4CC3-8DE5-428E35B5A5E1}">
  <dimension ref="A1:L20"/>
  <sheetViews>
    <sheetView workbookViewId="0">
      <selection sqref="A1:D8"/>
    </sheetView>
  </sheetViews>
  <sheetFormatPr baseColWidth="10" defaultRowHeight="15" x14ac:dyDescent="0.25"/>
  <cols>
    <col min="1" max="1" width="11.42578125" style="4"/>
    <col min="2" max="4" width="13.140625" style="4" bestFit="1" customWidth="1"/>
    <col min="5" max="11" width="11.42578125" style="4"/>
    <col min="12" max="12" width="18.5703125" style="4" customWidth="1"/>
    <col min="13" max="16384" width="11.42578125" style="4"/>
  </cols>
  <sheetData>
    <row r="1" spans="1:12" x14ac:dyDescent="0.25">
      <c r="A1" s="422" t="s">
        <v>189</v>
      </c>
      <c r="B1" s="422">
        <v>2015</v>
      </c>
      <c r="C1" s="422">
        <v>2016</v>
      </c>
      <c r="D1" s="422">
        <v>2017</v>
      </c>
      <c r="E1" s="345" t="s">
        <v>190</v>
      </c>
      <c r="F1" s="345"/>
      <c r="G1" s="345"/>
      <c r="H1" s="345"/>
      <c r="I1" s="345"/>
      <c r="J1" s="345"/>
      <c r="K1" s="345"/>
      <c r="L1" s="345"/>
    </row>
    <row r="2" spans="1:12" x14ac:dyDescent="0.25">
      <c r="A2" s="423">
        <v>1</v>
      </c>
      <c r="B2" s="205">
        <v>523387</v>
      </c>
      <c r="C2" s="205">
        <v>567387</v>
      </c>
      <c r="D2" s="205">
        <v>685551</v>
      </c>
    </row>
    <row r="3" spans="1:12" x14ac:dyDescent="0.25">
      <c r="A3" s="423">
        <v>2</v>
      </c>
      <c r="B3" s="205">
        <v>1967035</v>
      </c>
      <c r="C3" s="205">
        <v>2077313</v>
      </c>
      <c r="D3" s="205">
        <v>2155191</v>
      </c>
    </row>
    <row r="4" spans="1:12" x14ac:dyDescent="0.25">
      <c r="A4" s="423">
        <v>3</v>
      </c>
      <c r="B4" s="205">
        <v>1566843</v>
      </c>
      <c r="C4" s="205">
        <v>1712967</v>
      </c>
      <c r="D4" s="205">
        <v>1794871</v>
      </c>
    </row>
    <row r="5" spans="1:12" x14ac:dyDescent="0.25">
      <c r="A5" s="423">
        <v>4</v>
      </c>
      <c r="B5" s="205">
        <v>621697</v>
      </c>
      <c r="C5" s="205">
        <v>646357</v>
      </c>
      <c r="D5" s="205">
        <v>710358</v>
      </c>
    </row>
    <row r="6" spans="1:12" x14ac:dyDescent="0.25">
      <c r="A6" s="423">
        <v>5</v>
      </c>
      <c r="B6" s="205">
        <v>206883</v>
      </c>
      <c r="C6" s="205">
        <v>224414</v>
      </c>
      <c r="D6" s="205">
        <v>232033</v>
      </c>
    </row>
    <row r="7" spans="1:12" x14ac:dyDescent="0.25">
      <c r="A7" s="423">
        <v>6</v>
      </c>
      <c r="B7" s="205">
        <v>148772</v>
      </c>
      <c r="C7" s="205">
        <v>162452</v>
      </c>
      <c r="D7" s="205">
        <v>169548</v>
      </c>
    </row>
    <row r="8" spans="1:12" x14ac:dyDescent="0.25">
      <c r="A8" s="422" t="s">
        <v>67</v>
      </c>
      <c r="B8" s="323">
        <f>SUM(B2:B7)</f>
        <v>5034617</v>
      </c>
      <c r="C8" s="323">
        <f>SUM(C2:C7)</f>
        <v>5390890</v>
      </c>
      <c r="D8" s="323">
        <f>SUM(D2:D7)</f>
        <v>5747552</v>
      </c>
    </row>
    <row r="19" spans="5:12" x14ac:dyDescent="0.25">
      <c r="E19" s="342" t="s">
        <v>187</v>
      </c>
      <c r="F19" s="342"/>
      <c r="G19" s="342"/>
    </row>
    <row r="20" spans="5:12" x14ac:dyDescent="0.25">
      <c r="E20" s="344" t="s">
        <v>191</v>
      </c>
      <c r="F20" s="344"/>
      <c r="G20" s="344"/>
      <c r="H20" s="344"/>
      <c r="I20" s="344"/>
      <c r="J20" s="344"/>
      <c r="K20" s="344"/>
      <c r="L20" s="344"/>
    </row>
  </sheetData>
  <mergeCells count="3">
    <mergeCell ref="E1:L1"/>
    <mergeCell ref="E19:G19"/>
    <mergeCell ref="E20:L20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F210-92EE-422A-976A-96974DD5CF1F}">
  <dimension ref="A1:R72"/>
  <sheetViews>
    <sheetView topLeftCell="E1" workbookViewId="0">
      <selection activeCell="I14" sqref="I14:J14"/>
    </sheetView>
  </sheetViews>
  <sheetFormatPr baseColWidth="10" defaultColWidth="11.42578125" defaultRowHeight="15" x14ac:dyDescent="0.25"/>
  <cols>
    <col min="1" max="1" width="11.42578125" style="4"/>
    <col min="2" max="2" width="18.42578125" style="4" bestFit="1" customWidth="1"/>
    <col min="3" max="3" width="18.42578125" style="4" customWidth="1"/>
    <col min="4" max="5" width="13.7109375" style="4" customWidth="1"/>
    <col min="6" max="7" width="11.42578125" style="4"/>
    <col min="8" max="8" width="19.42578125" style="4" bestFit="1" customWidth="1"/>
    <col min="9" max="16384" width="11.42578125" style="4"/>
  </cols>
  <sheetData>
    <row r="1" spans="1:18" x14ac:dyDescent="0.25">
      <c r="A1" s="132" t="s">
        <v>192</v>
      </c>
      <c r="B1" s="132" t="s">
        <v>193</v>
      </c>
      <c r="C1" s="132" t="s">
        <v>194</v>
      </c>
      <c r="D1" s="133" t="s">
        <v>195</v>
      </c>
      <c r="E1" s="424" t="s">
        <v>196</v>
      </c>
      <c r="F1" s="424" t="s">
        <v>197</v>
      </c>
      <c r="G1" s="427" t="s">
        <v>198</v>
      </c>
      <c r="H1" s="48" t="s">
        <v>199</v>
      </c>
    </row>
    <row r="2" spans="1:18" x14ac:dyDescent="0.25">
      <c r="A2" s="134">
        <v>11</v>
      </c>
      <c r="B2" s="76" t="s">
        <v>200</v>
      </c>
      <c r="C2" s="40">
        <v>0.22344739999999999</v>
      </c>
      <c r="D2" s="135">
        <v>0.21659859441120372</v>
      </c>
      <c r="E2" s="425">
        <v>0.20441113811612782</v>
      </c>
      <c r="F2" s="425">
        <v>0.19279322141562549</v>
      </c>
      <c r="G2" s="428">
        <v>0.12820000000000001</v>
      </c>
      <c r="H2" s="426">
        <f>C2-D2</f>
        <v>6.8488055887962751E-3</v>
      </c>
      <c r="I2" s="40"/>
      <c r="J2" s="53"/>
      <c r="K2" s="345" t="s">
        <v>201</v>
      </c>
      <c r="L2" s="345"/>
      <c r="M2" s="345"/>
      <c r="N2" s="345"/>
      <c r="O2" s="345"/>
      <c r="P2" s="345"/>
      <c r="Q2" s="345"/>
      <c r="R2" s="345"/>
    </row>
    <row r="3" spans="1:18" x14ac:dyDescent="0.25">
      <c r="A3" s="134">
        <v>5</v>
      </c>
      <c r="B3" s="76" t="s">
        <v>202</v>
      </c>
      <c r="C3" s="40">
        <v>0.16611200000000001</v>
      </c>
      <c r="D3" s="136">
        <v>0.15808104140610882</v>
      </c>
      <c r="E3" s="425">
        <v>0.1483115946148095</v>
      </c>
      <c r="F3" s="425">
        <v>0.13985489795444811</v>
      </c>
      <c r="G3" s="428">
        <v>0.12820000000000001</v>
      </c>
      <c r="H3" s="426">
        <f t="shared" ref="H3:H34" si="0">C3-D3</f>
        <v>8.0309585938911909E-3</v>
      </c>
      <c r="I3" s="40"/>
      <c r="J3" s="53"/>
    </row>
    <row r="4" spans="1:18" x14ac:dyDescent="0.25">
      <c r="A4" s="137">
        <v>66</v>
      </c>
      <c r="B4" s="76" t="s">
        <v>203</v>
      </c>
      <c r="C4" s="40">
        <v>0.1584708</v>
      </c>
      <c r="D4" s="136">
        <v>0.14699756906699313</v>
      </c>
      <c r="E4" s="425">
        <v>0.13702570271178646</v>
      </c>
      <c r="F4" s="425">
        <v>0.12590684451908332</v>
      </c>
      <c r="G4" s="428">
        <v>0.12820000000000001</v>
      </c>
      <c r="H4" s="426">
        <f t="shared" si="0"/>
        <v>1.1473230933006867E-2</v>
      </c>
      <c r="I4" s="40"/>
    </row>
    <row r="5" spans="1:18" x14ac:dyDescent="0.25">
      <c r="A5" s="134">
        <v>68</v>
      </c>
      <c r="B5" s="76" t="s">
        <v>204</v>
      </c>
      <c r="C5" s="40">
        <v>0.15774759999999999</v>
      </c>
      <c r="D5" s="136">
        <v>0.15019053450094061</v>
      </c>
      <c r="E5" s="425">
        <v>0.14259763939179429</v>
      </c>
      <c r="F5" s="425">
        <v>0.13367823455818612</v>
      </c>
      <c r="G5" s="428">
        <v>0.12820000000000001</v>
      </c>
      <c r="H5" s="426">
        <f t="shared" si="0"/>
        <v>7.5570654990593789E-3</v>
      </c>
      <c r="I5" s="40"/>
    </row>
    <row r="6" spans="1:18" x14ac:dyDescent="0.25">
      <c r="A6" s="134">
        <v>63</v>
      </c>
      <c r="B6" s="76" t="s">
        <v>205</v>
      </c>
      <c r="C6" s="40">
        <v>0.15455640000000001</v>
      </c>
      <c r="D6" s="136">
        <v>0.15563476360506198</v>
      </c>
      <c r="E6" s="425">
        <v>0.14590741349625455</v>
      </c>
      <c r="F6" s="425">
        <v>0.13697931191846463</v>
      </c>
      <c r="G6" s="428">
        <v>0.12820000000000001</v>
      </c>
      <c r="H6" s="426">
        <f t="shared" si="0"/>
        <v>-1.0783636050619716E-3</v>
      </c>
      <c r="I6" s="40"/>
      <c r="J6" s="53"/>
    </row>
    <row r="7" spans="1:18" x14ac:dyDescent="0.25">
      <c r="A7" s="137">
        <v>76</v>
      </c>
      <c r="B7" s="76" t="s">
        <v>206</v>
      </c>
      <c r="C7" s="40">
        <v>0.14980009999999999</v>
      </c>
      <c r="D7" s="136">
        <v>0.14103057861400151</v>
      </c>
      <c r="E7" s="425">
        <v>0.13200795719862912</v>
      </c>
      <c r="F7" s="425">
        <v>0.12133855207335431</v>
      </c>
      <c r="G7" s="428">
        <v>0.12820000000000001</v>
      </c>
      <c r="H7" s="426">
        <f t="shared" si="0"/>
        <v>8.7695213859984855E-3</v>
      </c>
      <c r="I7" s="40"/>
      <c r="J7" s="53"/>
    </row>
    <row r="8" spans="1:18" x14ac:dyDescent="0.25">
      <c r="A8" s="137">
        <v>8</v>
      </c>
      <c r="B8" s="76" t="s">
        <v>207</v>
      </c>
      <c r="C8" s="40">
        <v>0.1301495</v>
      </c>
      <c r="D8" s="136">
        <v>0.1201857069291436</v>
      </c>
      <c r="E8" s="425">
        <v>0.1160613167006859</v>
      </c>
      <c r="F8" s="425">
        <v>0.10600932646875846</v>
      </c>
      <c r="G8" s="428">
        <v>0.12820000000000001</v>
      </c>
      <c r="H8" s="426">
        <f t="shared" si="0"/>
        <v>9.9637930708564026E-3</v>
      </c>
      <c r="I8" s="40"/>
    </row>
    <row r="9" spans="1:18" x14ac:dyDescent="0.25">
      <c r="A9" s="134">
        <v>25</v>
      </c>
      <c r="B9" s="76" t="s">
        <v>208</v>
      </c>
      <c r="C9" s="40">
        <v>0.1228051</v>
      </c>
      <c r="D9" s="136">
        <v>0.11643188278836232</v>
      </c>
      <c r="E9" s="425">
        <v>0.10842446067056437</v>
      </c>
      <c r="F9" s="425">
        <v>9.3300301357415655E-2</v>
      </c>
      <c r="G9" s="428">
        <v>0.12820000000000001</v>
      </c>
      <c r="H9" s="426">
        <f t="shared" si="0"/>
        <v>6.3732172116376801E-3</v>
      </c>
      <c r="I9" s="40"/>
    </row>
    <row r="10" spans="1:18" x14ac:dyDescent="0.25">
      <c r="A10" s="137">
        <v>17</v>
      </c>
      <c r="B10" s="76" t="s">
        <v>209</v>
      </c>
      <c r="C10" s="40">
        <v>0.1199948</v>
      </c>
      <c r="D10" s="136">
        <v>0.11403083437885758</v>
      </c>
      <c r="E10" s="425">
        <v>0.10549691242126699</v>
      </c>
      <c r="F10" s="425">
        <v>9.7069901687757726E-2</v>
      </c>
      <c r="G10" s="428">
        <v>0.12820000000000001</v>
      </c>
      <c r="H10" s="426">
        <f t="shared" si="0"/>
        <v>5.9639656211424169E-3</v>
      </c>
      <c r="I10" s="40"/>
    </row>
    <row r="11" spans="1:18" x14ac:dyDescent="0.25">
      <c r="A11" s="137">
        <v>50</v>
      </c>
      <c r="B11" s="76" t="s">
        <v>48</v>
      </c>
      <c r="C11" s="40">
        <v>0.1123986</v>
      </c>
      <c r="D11" s="136">
        <v>0.10337038511396229</v>
      </c>
      <c r="E11" s="425">
        <v>9.9268308413100956E-2</v>
      </c>
      <c r="F11" s="425">
        <v>8.7430228020766179E-2</v>
      </c>
      <c r="G11" s="428">
        <v>0.12820000000000001</v>
      </c>
      <c r="H11" s="426">
        <f t="shared" si="0"/>
        <v>9.0282148860377082E-3</v>
      </c>
      <c r="I11" s="40"/>
    </row>
    <row r="12" spans="1:18" x14ac:dyDescent="0.25">
      <c r="A12" s="134">
        <v>73</v>
      </c>
      <c r="B12" s="76" t="s">
        <v>210</v>
      </c>
      <c r="C12" s="40">
        <v>0.1037416</v>
      </c>
      <c r="D12" s="136">
        <v>0.10131282661341717</v>
      </c>
      <c r="E12" s="425">
        <v>9.763099742095277E-2</v>
      </c>
      <c r="F12" s="425">
        <v>8.3844752617389065E-2</v>
      </c>
      <c r="G12" s="428">
        <v>0.12820000000000001</v>
      </c>
      <c r="H12" s="426">
        <f t="shared" si="0"/>
        <v>2.4287733865828304E-3</v>
      </c>
      <c r="I12" s="40"/>
    </row>
    <row r="13" spans="1:18" x14ac:dyDescent="0.25">
      <c r="A13" s="137">
        <v>54</v>
      </c>
      <c r="B13" s="76" t="s">
        <v>211</v>
      </c>
      <c r="C13" s="40">
        <v>9.4020199999999998E-2</v>
      </c>
      <c r="D13" s="136">
        <v>8.9005840427927599E-2</v>
      </c>
      <c r="E13" s="425">
        <v>9.1342519142018616E-2</v>
      </c>
      <c r="F13" s="425">
        <v>8.5410531547471122E-2</v>
      </c>
      <c r="G13" s="428">
        <v>0.12820000000000001</v>
      </c>
      <c r="H13" s="426">
        <f t="shared" si="0"/>
        <v>5.0143595720723994E-3</v>
      </c>
      <c r="I13" s="40"/>
    </row>
    <row r="14" spans="1:18" x14ac:dyDescent="0.25">
      <c r="A14" s="137">
        <v>85</v>
      </c>
      <c r="B14" s="76" t="s">
        <v>212</v>
      </c>
      <c r="C14" s="40">
        <v>9.1517600000000005E-2</v>
      </c>
      <c r="D14" s="136">
        <v>8.3413973825612525E-2</v>
      </c>
      <c r="E14" s="425">
        <v>7.737622693061863E-2</v>
      </c>
      <c r="F14" s="425">
        <v>6.1075437058694206E-2</v>
      </c>
      <c r="G14" s="428">
        <v>0.12820000000000001</v>
      </c>
      <c r="H14" s="426">
        <f t="shared" si="0"/>
        <v>8.1036261743874793E-3</v>
      </c>
      <c r="I14" s="40"/>
    </row>
    <row r="15" spans="1:18" x14ac:dyDescent="0.25">
      <c r="A15" s="137">
        <v>13</v>
      </c>
      <c r="B15" s="76" t="s">
        <v>213</v>
      </c>
      <c r="C15" s="40">
        <v>8.2334900000000003E-2</v>
      </c>
      <c r="D15" s="136">
        <v>7.7870606176565396E-2</v>
      </c>
      <c r="E15" s="425">
        <v>7.5625571904112274E-2</v>
      </c>
      <c r="F15" s="425">
        <v>6.7745648344142123E-2</v>
      </c>
      <c r="G15" s="428">
        <v>0.12820000000000001</v>
      </c>
      <c r="H15" s="426">
        <f t="shared" si="0"/>
        <v>4.4642938234346063E-3</v>
      </c>
      <c r="I15" s="40"/>
    </row>
    <row r="16" spans="1:18" x14ac:dyDescent="0.25">
      <c r="A16" s="134">
        <v>41</v>
      </c>
      <c r="B16" s="76" t="s">
        <v>214</v>
      </c>
      <c r="C16" s="40">
        <v>8.1281000000000006E-2</v>
      </c>
      <c r="D16" s="136">
        <v>7.4491415820428175E-2</v>
      </c>
      <c r="E16" s="425">
        <v>6.746907530278351E-2</v>
      </c>
      <c r="F16" s="425">
        <v>5.346241806349368E-2</v>
      </c>
      <c r="G16" s="428">
        <v>0.12820000000000001</v>
      </c>
      <c r="H16" s="426">
        <f t="shared" si="0"/>
        <v>6.7895841795718309E-3</v>
      </c>
      <c r="I16" s="40"/>
    </row>
    <row r="17" spans="1:18" x14ac:dyDescent="0.25">
      <c r="A17" s="134">
        <v>15</v>
      </c>
      <c r="B17" s="76" t="s">
        <v>215</v>
      </c>
      <c r="C17" s="40">
        <v>8.0054500000000001E-2</v>
      </c>
      <c r="D17" s="136">
        <v>7.526506392076443E-2</v>
      </c>
      <c r="E17" s="425">
        <v>7.417189639211727E-2</v>
      </c>
      <c r="F17" s="425">
        <v>6.7870541910447599E-2</v>
      </c>
      <c r="G17" s="428">
        <v>0.12820000000000001</v>
      </c>
      <c r="H17" s="426">
        <f t="shared" si="0"/>
        <v>4.7894360792355706E-3</v>
      </c>
      <c r="I17" s="40"/>
    </row>
    <row r="18" spans="1:18" x14ac:dyDescent="0.25">
      <c r="A18" s="134">
        <v>20</v>
      </c>
      <c r="B18" s="76" t="s">
        <v>216</v>
      </c>
      <c r="C18" s="40">
        <v>7.5341099999999994E-2</v>
      </c>
      <c r="D18" s="136">
        <v>6.4276549072035838E-2</v>
      </c>
      <c r="E18" s="425">
        <v>6.1945397467173362E-2</v>
      </c>
      <c r="F18" s="425">
        <v>5.303221833427936E-2</v>
      </c>
      <c r="G18" s="428">
        <v>0.12820000000000001</v>
      </c>
      <c r="H18" s="426">
        <f t="shared" si="0"/>
        <v>1.1064550927964156E-2</v>
      </c>
      <c r="I18" s="40"/>
    </row>
    <row r="19" spans="1:18" x14ac:dyDescent="0.25">
      <c r="A19" s="134">
        <v>47</v>
      </c>
      <c r="B19" s="76" t="s">
        <v>217</v>
      </c>
      <c r="C19" s="40">
        <v>6.8699300000000005E-2</v>
      </c>
      <c r="D19" s="136">
        <v>6.2945108696506408E-2</v>
      </c>
      <c r="E19" s="425">
        <v>5.5508635346898212E-2</v>
      </c>
      <c r="F19" s="425">
        <v>4.8860373510838356E-2</v>
      </c>
      <c r="G19" s="428">
        <v>0.12820000000000001</v>
      </c>
      <c r="H19" s="426">
        <f t="shared" si="0"/>
        <v>5.7541913034935971E-3</v>
      </c>
      <c r="I19" s="40"/>
    </row>
    <row r="20" spans="1:18" x14ac:dyDescent="0.25">
      <c r="A20" s="137">
        <v>88</v>
      </c>
      <c r="B20" s="76" t="s">
        <v>218</v>
      </c>
      <c r="C20" s="40">
        <v>5.4051599999999998E-2</v>
      </c>
      <c r="D20" s="136">
        <v>5.4033021620990648E-2</v>
      </c>
      <c r="E20" s="425">
        <v>4.7068365558200986E-2</v>
      </c>
      <c r="F20" s="425">
        <v>4.0645901769105951E-2</v>
      </c>
      <c r="G20" s="428">
        <v>0.12820000000000001</v>
      </c>
      <c r="H20" s="426">
        <f t="shared" si="0"/>
        <v>1.8578379009349943E-5</v>
      </c>
      <c r="I20" s="40"/>
    </row>
    <row r="21" spans="1:18" x14ac:dyDescent="0.25">
      <c r="A21" s="137">
        <v>70</v>
      </c>
      <c r="B21" s="76" t="s">
        <v>219</v>
      </c>
      <c r="C21" s="40">
        <v>5.4014199999999998E-2</v>
      </c>
      <c r="D21" s="136">
        <v>4.9960868134334521E-2</v>
      </c>
      <c r="E21" s="425">
        <v>5.013299824430574E-2</v>
      </c>
      <c r="F21" s="425">
        <v>4.5416163623900323E-2</v>
      </c>
      <c r="G21" s="428">
        <v>0.12820000000000001</v>
      </c>
      <c r="H21" s="426">
        <f t="shared" si="0"/>
        <v>4.0533318656654771E-3</v>
      </c>
      <c r="I21" s="40"/>
    </row>
    <row r="22" spans="1:18" ht="33.75" customHeight="1" x14ac:dyDescent="0.25">
      <c r="A22" s="134">
        <v>52</v>
      </c>
      <c r="B22" s="76" t="s">
        <v>220</v>
      </c>
      <c r="C22" s="40">
        <v>5.1224400000000003E-2</v>
      </c>
      <c r="D22" s="136">
        <v>4.7168988609812751E-2</v>
      </c>
      <c r="E22" s="425">
        <v>4.4988957865600136E-2</v>
      </c>
      <c r="F22" s="425">
        <v>4.03524198392868E-2</v>
      </c>
      <c r="G22" s="428">
        <v>0.12820000000000001</v>
      </c>
      <c r="H22" s="426">
        <f t="shared" si="0"/>
        <v>4.0554113901872524E-3</v>
      </c>
      <c r="I22" s="40"/>
      <c r="K22" s="338" t="s">
        <v>221</v>
      </c>
      <c r="L22" s="338"/>
      <c r="M22" s="338"/>
      <c r="N22" s="338"/>
      <c r="O22" s="338"/>
      <c r="P22" s="338"/>
      <c r="Q22" s="338"/>
      <c r="R22" s="338"/>
    </row>
    <row r="23" spans="1:18" x14ac:dyDescent="0.25">
      <c r="A23" s="137">
        <v>19</v>
      </c>
      <c r="B23" s="76" t="s">
        <v>222</v>
      </c>
      <c r="C23" s="40">
        <v>4.8621600000000001E-2</v>
      </c>
      <c r="D23" s="136">
        <v>4.3705397512916362E-2</v>
      </c>
      <c r="E23" s="425">
        <v>4.3172730697150989E-2</v>
      </c>
      <c r="F23" s="425">
        <v>3.9107794239396788E-2</v>
      </c>
      <c r="G23" s="428">
        <v>0.12820000000000001</v>
      </c>
      <c r="H23" s="426">
        <f t="shared" si="0"/>
        <v>4.9162024870836388E-3</v>
      </c>
      <c r="I23" s="40"/>
    </row>
    <row r="24" spans="1:18" x14ac:dyDescent="0.25">
      <c r="A24" s="137">
        <v>23</v>
      </c>
      <c r="B24" s="76" t="s">
        <v>223</v>
      </c>
      <c r="C24" s="40">
        <v>4.6091600000000003E-2</v>
      </c>
      <c r="D24" s="136">
        <v>4.4332090849784025E-2</v>
      </c>
      <c r="E24" s="425">
        <v>4.1715699816338679E-2</v>
      </c>
      <c r="F24" s="425">
        <v>4.1461348486887921E-2</v>
      </c>
      <c r="G24" s="428">
        <v>0.12820000000000001</v>
      </c>
      <c r="H24" s="426">
        <f t="shared" si="0"/>
        <v>1.7595091502159779E-3</v>
      </c>
      <c r="I24" s="40"/>
    </row>
    <row r="25" spans="1:18" x14ac:dyDescent="0.25">
      <c r="A25" s="134">
        <v>18</v>
      </c>
      <c r="B25" s="76" t="s">
        <v>224</v>
      </c>
      <c r="C25" s="40">
        <v>4.0182599999999999E-2</v>
      </c>
      <c r="D25" s="136">
        <v>3.5670156985125226E-2</v>
      </c>
      <c r="E25" s="425">
        <v>3.1580126096546042E-2</v>
      </c>
      <c r="F25" s="425">
        <v>2.6812022999044737E-2</v>
      </c>
      <c r="G25" s="428">
        <v>0.12820000000000001</v>
      </c>
      <c r="H25" s="426">
        <f t="shared" si="0"/>
        <v>4.512443014874773E-3</v>
      </c>
      <c r="I25" s="40"/>
    </row>
    <row r="26" spans="1:18" x14ac:dyDescent="0.25">
      <c r="A26" s="137">
        <v>27</v>
      </c>
      <c r="B26" s="76" t="s">
        <v>225</v>
      </c>
      <c r="C26" s="40">
        <v>3.9713900000000003E-2</v>
      </c>
      <c r="D26" s="136">
        <v>3.1656548135299223E-2</v>
      </c>
      <c r="E26" s="425">
        <v>2.9845796084859808E-2</v>
      </c>
      <c r="F26" s="425">
        <v>2.2239609631254167E-2</v>
      </c>
      <c r="G26" s="428">
        <v>0.12820000000000001</v>
      </c>
      <c r="H26" s="426">
        <f t="shared" si="0"/>
        <v>8.0573518647007805E-3</v>
      </c>
      <c r="I26" s="40"/>
    </row>
    <row r="27" spans="1:18" x14ac:dyDescent="0.25">
      <c r="A27" s="134">
        <v>81</v>
      </c>
      <c r="B27" s="76" t="s">
        <v>226</v>
      </c>
      <c r="C27" s="40">
        <v>3.9705699999999997E-2</v>
      </c>
      <c r="D27" s="136">
        <v>3.6602555358523164E-2</v>
      </c>
      <c r="E27" s="425">
        <v>3.5595697195807741E-2</v>
      </c>
      <c r="F27" s="425">
        <v>3.1494610224773664E-2</v>
      </c>
      <c r="G27" s="428">
        <v>0.12820000000000001</v>
      </c>
      <c r="H27" s="426">
        <f t="shared" si="0"/>
        <v>3.1031446414768321E-3</v>
      </c>
      <c r="I27" s="40"/>
    </row>
    <row r="28" spans="1:18" x14ac:dyDescent="0.25">
      <c r="A28" s="137">
        <v>44</v>
      </c>
      <c r="B28" s="76" t="s">
        <v>227</v>
      </c>
      <c r="C28" s="40">
        <v>3.3643100000000002E-2</v>
      </c>
      <c r="D28" s="136">
        <v>3.0482458810779215E-2</v>
      </c>
      <c r="E28" s="425">
        <v>3.0484538999391311E-2</v>
      </c>
      <c r="F28" s="425">
        <v>2.4179077840719116E-2</v>
      </c>
      <c r="G28" s="428">
        <v>0.12820000000000001</v>
      </c>
      <c r="H28" s="426">
        <f t="shared" si="0"/>
        <v>3.1606411892207871E-3</v>
      </c>
      <c r="I28" s="40"/>
    </row>
    <row r="29" spans="1:18" x14ac:dyDescent="0.25">
      <c r="A29" s="134">
        <v>86</v>
      </c>
      <c r="B29" s="76" t="s">
        <v>228</v>
      </c>
      <c r="C29" s="40">
        <v>2.9376699999999999E-2</v>
      </c>
      <c r="D29" s="136">
        <v>1.0393205069061898E-2</v>
      </c>
      <c r="E29" s="425">
        <v>1.8756773279239726E-3</v>
      </c>
      <c r="F29" s="425">
        <v>1.0247651579846286E-3</v>
      </c>
      <c r="G29" s="428">
        <v>0.12820000000000001</v>
      </c>
      <c r="H29" s="426">
        <f t="shared" si="0"/>
        <v>1.8983494930938101E-2</v>
      </c>
      <c r="I29" s="40"/>
    </row>
    <row r="30" spans="1:18" x14ac:dyDescent="0.25">
      <c r="A30" s="134">
        <v>99</v>
      </c>
      <c r="B30" s="76" t="s">
        <v>229</v>
      </c>
      <c r="C30" s="40">
        <v>2.7388200000000001E-2</v>
      </c>
      <c r="D30" s="136">
        <v>2.4958731121454952E-2</v>
      </c>
      <c r="E30" s="425">
        <v>2.3166011981321191E-2</v>
      </c>
      <c r="F30" s="425">
        <v>1.8613979837787436E-2</v>
      </c>
      <c r="G30" s="428">
        <v>0.12820000000000001</v>
      </c>
      <c r="H30" s="426">
        <f t="shared" si="0"/>
        <v>2.4294688785450498E-3</v>
      </c>
      <c r="I30" s="40"/>
    </row>
    <row r="31" spans="1:18" x14ac:dyDescent="0.25">
      <c r="A31" s="134">
        <v>95</v>
      </c>
      <c r="B31" s="76" t="s">
        <v>230</v>
      </c>
      <c r="C31" s="40">
        <v>1.5252999999999999E-2</v>
      </c>
      <c r="D31" s="136">
        <v>9.5808064215377239E-3</v>
      </c>
      <c r="E31" s="425">
        <v>6.113812353682694E-3</v>
      </c>
      <c r="F31" s="425">
        <v>3.7446342131701525E-4</v>
      </c>
      <c r="G31" s="428">
        <v>0.12820000000000001</v>
      </c>
      <c r="H31" s="426">
        <f t="shared" si="0"/>
        <v>5.6721935784622753E-3</v>
      </c>
      <c r="I31" s="40"/>
    </row>
    <row r="32" spans="1:18" x14ac:dyDescent="0.25">
      <c r="A32" s="134">
        <v>91</v>
      </c>
      <c r="B32" s="76" t="s">
        <v>231</v>
      </c>
      <c r="C32" s="40">
        <v>8.7195999999999992E-3</v>
      </c>
      <c r="D32" s="136">
        <v>1.4243999715120006E-3</v>
      </c>
      <c r="E32" s="425">
        <v>1.5669446989055493E-3</v>
      </c>
      <c r="F32" s="425">
        <v>4.6524155831435636E-4</v>
      </c>
      <c r="G32" s="428">
        <v>0.12820000000000001</v>
      </c>
      <c r="H32" s="426">
        <f t="shared" si="0"/>
        <v>7.2952000284879984E-3</v>
      </c>
      <c r="I32" s="40"/>
    </row>
    <row r="33" spans="1:9" x14ac:dyDescent="0.25">
      <c r="A33" s="137">
        <v>97</v>
      </c>
      <c r="B33" s="76" t="s">
        <v>232</v>
      </c>
      <c r="C33" s="40">
        <v>5.2342999999999999E-3</v>
      </c>
      <c r="D33" s="136">
        <v>5.9542341220423416E-3</v>
      </c>
      <c r="E33" s="425">
        <v>6.9121099641934339E-3</v>
      </c>
      <c r="F33" s="425">
        <v>6.6854141242638082E-3</v>
      </c>
      <c r="G33" s="428">
        <v>0.12820000000000001</v>
      </c>
      <c r="H33" s="426">
        <f t="shared" si="0"/>
        <v>-7.1993412204234171E-4</v>
      </c>
      <c r="I33" s="40"/>
    </row>
    <row r="34" spans="1:9" x14ac:dyDescent="0.25">
      <c r="A34" s="137">
        <v>94</v>
      </c>
      <c r="B34" s="76" t="s">
        <v>233</v>
      </c>
      <c r="C34" s="40">
        <v>1.4381999999999999E-3</v>
      </c>
      <c r="D34" s="136">
        <v>1.519998185076794E-3</v>
      </c>
      <c r="E34" s="425">
        <v>1.5802129852284439E-3</v>
      </c>
      <c r="F34" s="425">
        <v>3.4690101757631821E-4</v>
      </c>
      <c r="G34" s="428">
        <v>0.12820000000000001</v>
      </c>
      <c r="H34" s="426">
        <f t="shared" si="0"/>
        <v>-8.1798185076794065E-5</v>
      </c>
      <c r="I34" s="40"/>
    </row>
    <row r="35" spans="1:9" x14ac:dyDescent="0.25">
      <c r="F35" s="40"/>
      <c r="G35" s="40"/>
      <c r="H35" s="40"/>
    </row>
    <row r="38" spans="1:9" x14ac:dyDescent="0.25">
      <c r="C38" s="4">
        <v>2016</v>
      </c>
      <c r="D38" s="4">
        <v>2017</v>
      </c>
    </row>
    <row r="39" spans="1:9" x14ac:dyDescent="0.25">
      <c r="B39" s="4" t="s">
        <v>234</v>
      </c>
      <c r="C39" s="4">
        <v>459</v>
      </c>
      <c r="D39" s="4">
        <v>408</v>
      </c>
    </row>
    <row r="40" spans="1:9" x14ac:dyDescent="0.25">
      <c r="B40" s="4" t="s">
        <v>235</v>
      </c>
      <c r="C40" s="4">
        <v>1033038</v>
      </c>
      <c r="D40" s="4">
        <v>1098518</v>
      </c>
    </row>
    <row r="41" spans="1:9" x14ac:dyDescent="0.25">
      <c r="B41" s="4" t="s">
        <v>236</v>
      </c>
      <c r="C41" s="4">
        <v>8513</v>
      </c>
      <c r="D41" s="4">
        <v>10643</v>
      </c>
    </row>
    <row r="42" spans="1:9" x14ac:dyDescent="0.25">
      <c r="B42" s="4" t="s">
        <v>237</v>
      </c>
      <c r="C42" s="4">
        <v>4166</v>
      </c>
      <c r="D42" s="4">
        <v>4203</v>
      </c>
    </row>
    <row r="43" spans="1:9" x14ac:dyDescent="0.25">
      <c r="B43" s="4" t="s">
        <v>238</v>
      </c>
      <c r="C43" s="4">
        <v>299204</v>
      </c>
      <c r="D43" s="4">
        <v>327703</v>
      </c>
    </row>
    <row r="44" spans="1:9" x14ac:dyDescent="0.25">
      <c r="B44" s="4" t="s">
        <v>239</v>
      </c>
      <c r="C44" s="4">
        <v>1728459</v>
      </c>
      <c r="D44" s="4">
        <v>1805619</v>
      </c>
    </row>
    <row r="45" spans="1:9" x14ac:dyDescent="0.25">
      <c r="B45" s="4" t="s">
        <v>240</v>
      </c>
      <c r="C45" s="4">
        <v>165240</v>
      </c>
      <c r="D45" s="4">
        <v>176748</v>
      </c>
    </row>
    <row r="46" spans="1:9" x14ac:dyDescent="0.25">
      <c r="B46" s="4" t="s">
        <v>241</v>
      </c>
      <c r="C46" s="4">
        <v>95211</v>
      </c>
      <c r="D46" s="4">
        <v>104036</v>
      </c>
    </row>
    <row r="47" spans="1:9" x14ac:dyDescent="0.25">
      <c r="B47" s="4" t="s">
        <v>242</v>
      </c>
      <c r="C47" s="4">
        <v>112884</v>
      </c>
      <c r="D47" s="4">
        <v>119018</v>
      </c>
    </row>
    <row r="48" spans="1:9" x14ac:dyDescent="0.25">
      <c r="B48" s="4" t="s">
        <v>243</v>
      </c>
      <c r="C48" s="4">
        <v>17711</v>
      </c>
      <c r="D48" s="4">
        <v>19458</v>
      </c>
    </row>
    <row r="49" spans="2:4" x14ac:dyDescent="0.25">
      <c r="B49" s="4" t="s">
        <v>244</v>
      </c>
      <c r="C49" s="4">
        <v>30256</v>
      </c>
      <c r="D49" s="4">
        <v>33769</v>
      </c>
    </row>
    <row r="50" spans="2:4" x14ac:dyDescent="0.25">
      <c r="B50" s="4" t="s">
        <v>245</v>
      </c>
      <c r="C50" s="4">
        <v>61709</v>
      </c>
      <c r="D50" s="4">
        <v>64722</v>
      </c>
    </row>
    <row r="51" spans="2:4" x14ac:dyDescent="0.25">
      <c r="B51" s="4" t="s">
        <v>246</v>
      </c>
      <c r="C51" s="4">
        <v>66925</v>
      </c>
      <c r="D51" s="4">
        <v>79370</v>
      </c>
    </row>
    <row r="52" spans="2:4" x14ac:dyDescent="0.25">
      <c r="B52" s="4" t="s">
        <v>247</v>
      </c>
      <c r="C52" s="4">
        <v>18016</v>
      </c>
      <c r="D52" s="4">
        <v>20495</v>
      </c>
    </row>
    <row r="53" spans="2:4" x14ac:dyDescent="0.25">
      <c r="B53" s="4" t="s">
        <v>248</v>
      </c>
      <c r="C53" s="4">
        <v>75968</v>
      </c>
      <c r="D53" s="4">
        <v>85697</v>
      </c>
    </row>
    <row r="54" spans="2:4" x14ac:dyDescent="0.25">
      <c r="B54" s="4" t="s">
        <v>249</v>
      </c>
      <c r="C54" s="4">
        <v>318243</v>
      </c>
      <c r="D54" s="4">
        <v>339284</v>
      </c>
    </row>
    <row r="55" spans="2:4" x14ac:dyDescent="0.25">
      <c r="B55" s="4" t="s">
        <v>250</v>
      </c>
      <c r="C55" s="4">
        <v>61</v>
      </c>
      <c r="D55" s="4">
        <v>373</v>
      </c>
    </row>
    <row r="56" spans="2:4" x14ac:dyDescent="0.25">
      <c r="B56" s="4" t="s">
        <v>251</v>
      </c>
      <c r="C56" s="4">
        <v>1080</v>
      </c>
      <c r="D56" s="4">
        <v>1742</v>
      </c>
    </row>
    <row r="57" spans="2:4" x14ac:dyDescent="0.25">
      <c r="B57" s="4" t="s">
        <v>252</v>
      </c>
      <c r="C57" s="4">
        <v>89327</v>
      </c>
      <c r="D57" s="4">
        <v>94700</v>
      </c>
    </row>
    <row r="58" spans="2:4" x14ac:dyDescent="0.25">
      <c r="B58" s="4" t="s">
        <v>253</v>
      </c>
      <c r="C58" s="4">
        <v>30039</v>
      </c>
      <c r="D58" s="4">
        <v>34078</v>
      </c>
    </row>
    <row r="59" spans="2:4" x14ac:dyDescent="0.25">
      <c r="B59" s="4" t="s">
        <v>254</v>
      </c>
      <c r="C59" s="4">
        <v>80094</v>
      </c>
      <c r="D59" s="4">
        <v>88305</v>
      </c>
    </row>
    <row r="60" spans="2:4" x14ac:dyDescent="0.25">
      <c r="B60" s="4" t="s">
        <v>255</v>
      </c>
      <c r="C60" s="4">
        <v>101274</v>
      </c>
      <c r="D60" s="4">
        <v>112192</v>
      </c>
    </row>
    <row r="61" spans="2:4" x14ac:dyDescent="0.25">
      <c r="B61" s="4" t="s">
        <v>256</v>
      </c>
      <c r="C61" s="4">
        <v>83319</v>
      </c>
      <c r="D61" s="4">
        <v>91566</v>
      </c>
    </row>
    <row r="62" spans="2:4" x14ac:dyDescent="0.25">
      <c r="B62" s="4" t="s">
        <v>257</v>
      </c>
      <c r="C62" s="4">
        <v>121940</v>
      </c>
      <c r="D62" s="4">
        <v>129704</v>
      </c>
    </row>
    <row r="63" spans="2:4" x14ac:dyDescent="0.25">
      <c r="B63" s="4" t="s">
        <v>258</v>
      </c>
      <c r="C63" s="4">
        <v>8726</v>
      </c>
      <c r="D63" s="4">
        <v>9698</v>
      </c>
    </row>
    <row r="64" spans="2:4" x14ac:dyDescent="0.25">
      <c r="B64" s="4" t="s">
        <v>259</v>
      </c>
      <c r="C64" s="4">
        <v>83570</v>
      </c>
      <c r="D64" s="4">
        <v>90603</v>
      </c>
    </row>
    <row r="65" spans="2:4" x14ac:dyDescent="0.25">
      <c r="B65" s="4" t="s">
        <v>260</v>
      </c>
      <c r="C65" s="4">
        <v>148983</v>
      </c>
      <c r="D65" s="4">
        <v>148765</v>
      </c>
    </row>
    <row r="66" spans="2:4" x14ac:dyDescent="0.25">
      <c r="B66" s="4" t="s">
        <v>261</v>
      </c>
      <c r="C66" s="4">
        <v>311470</v>
      </c>
      <c r="D66" s="4">
        <v>328263</v>
      </c>
    </row>
    <row r="67" spans="2:4" x14ac:dyDescent="0.25">
      <c r="B67" s="4" t="s">
        <v>262</v>
      </c>
      <c r="C67" s="4">
        <v>42962</v>
      </c>
      <c r="D67" s="4">
        <v>46908</v>
      </c>
    </row>
    <row r="68" spans="2:4" x14ac:dyDescent="0.25">
      <c r="B68" s="4" t="s">
        <v>263</v>
      </c>
      <c r="C68" s="4">
        <v>143181</v>
      </c>
      <c r="D68" s="4">
        <v>146911</v>
      </c>
    </row>
    <row r="69" spans="2:4" x14ac:dyDescent="0.25">
      <c r="B69" s="4" t="s">
        <v>264</v>
      </c>
      <c r="C69" s="4">
        <v>657516</v>
      </c>
      <c r="D69" s="4">
        <v>705298</v>
      </c>
    </row>
    <row r="70" spans="2:4" x14ac:dyDescent="0.25">
      <c r="B70" s="4" t="s">
        <v>265</v>
      </c>
      <c r="C70" s="4">
        <v>67</v>
      </c>
      <c r="D70" s="4">
        <v>64</v>
      </c>
    </row>
    <row r="71" spans="2:4" x14ac:dyDescent="0.25">
      <c r="B71" s="4" t="s">
        <v>266</v>
      </c>
      <c r="C71" s="4">
        <v>766</v>
      </c>
      <c r="D71" s="4">
        <v>2217</v>
      </c>
    </row>
    <row r="72" spans="2:4" x14ac:dyDescent="0.25">
      <c r="B72" s="4" t="s">
        <v>267</v>
      </c>
      <c r="C72" s="4">
        <v>5940377</v>
      </c>
      <c r="D72" s="4">
        <v>6321078</v>
      </c>
    </row>
  </sheetData>
  <mergeCells count="2">
    <mergeCell ref="K2:R2"/>
    <mergeCell ref="K22:R2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CC96-0F55-4B54-A8FD-5A27C713532D}">
  <dimension ref="A1:F11"/>
  <sheetViews>
    <sheetView workbookViewId="0">
      <selection activeCell="G14" sqref="G14"/>
    </sheetView>
  </sheetViews>
  <sheetFormatPr baseColWidth="10" defaultRowHeight="15" x14ac:dyDescent="0.25"/>
  <cols>
    <col min="1" max="1" width="14.42578125" style="4" customWidth="1"/>
    <col min="2" max="5" width="11.42578125" style="4"/>
    <col min="6" max="6" width="14" style="4" customWidth="1"/>
    <col min="7" max="16384" width="11.42578125" style="4"/>
  </cols>
  <sheetData>
    <row r="1" spans="1:6" x14ac:dyDescent="0.25">
      <c r="A1" s="347" t="s">
        <v>268</v>
      </c>
      <c r="B1" s="347"/>
      <c r="C1" s="347"/>
      <c r="D1" s="347"/>
      <c r="E1" s="347"/>
      <c r="F1" s="347"/>
    </row>
    <row r="2" spans="1:6" ht="31.5" x14ac:dyDescent="0.25">
      <c r="A2" s="138"/>
      <c r="B2" s="139">
        <v>2015</v>
      </c>
      <c r="C2" s="139">
        <v>2016</v>
      </c>
      <c r="D2" s="139">
        <v>2017</v>
      </c>
      <c r="E2" s="140" t="s">
        <v>269</v>
      </c>
      <c r="F2" s="140" t="s">
        <v>270</v>
      </c>
    </row>
    <row r="3" spans="1:6" x14ac:dyDescent="0.25">
      <c r="A3" s="141" t="s">
        <v>271</v>
      </c>
      <c r="B3" s="142">
        <v>1947443</v>
      </c>
      <c r="C3" s="143">
        <v>2169003</v>
      </c>
      <c r="D3" s="143">
        <v>2349281</v>
      </c>
      <c r="E3" s="144">
        <f t="shared" ref="E3:E10" si="0">(D3-C3)/C3</f>
        <v>8.3115606571314102E-2</v>
      </c>
      <c r="F3" s="145">
        <f>D3/$D$10</f>
        <v>0.37165828360289177</v>
      </c>
    </row>
    <row r="4" spans="1:6" x14ac:dyDescent="0.25">
      <c r="A4" s="141" t="s">
        <v>272</v>
      </c>
      <c r="B4" s="142">
        <v>1223536</v>
      </c>
      <c r="C4" s="146">
        <v>1249238</v>
      </c>
      <c r="D4" s="146">
        <v>1278451</v>
      </c>
      <c r="E4" s="144">
        <f t="shared" si="0"/>
        <v>2.3384655285862262E-2</v>
      </c>
      <c r="F4" s="145">
        <f t="shared" ref="F4:F10" si="1">D4/$D$10</f>
        <v>0.2022520525771079</v>
      </c>
    </row>
    <row r="5" spans="1:6" x14ac:dyDescent="0.25">
      <c r="A5" s="141" t="s">
        <v>273</v>
      </c>
      <c r="B5" s="142">
        <v>1008286</v>
      </c>
      <c r="C5" s="146">
        <v>973670</v>
      </c>
      <c r="D5" s="146">
        <v>967879</v>
      </c>
      <c r="E5" s="144">
        <f t="shared" si="0"/>
        <v>-5.9476003163289413E-3</v>
      </c>
      <c r="F5" s="145">
        <f t="shared" si="1"/>
        <v>0.15311929389259238</v>
      </c>
    </row>
    <row r="6" spans="1:6" x14ac:dyDescent="0.25">
      <c r="A6" s="141" t="s">
        <v>109</v>
      </c>
      <c r="B6" s="142">
        <v>606083</v>
      </c>
      <c r="C6" s="146">
        <v>647345</v>
      </c>
      <c r="D6" s="146">
        <v>647137</v>
      </c>
      <c r="E6" s="144">
        <f t="shared" si="0"/>
        <v>-3.2131243772640555E-4</v>
      </c>
      <c r="F6" s="145">
        <f t="shared" si="1"/>
        <v>0.10237763242282408</v>
      </c>
    </row>
    <row r="7" spans="1:6" x14ac:dyDescent="0.25">
      <c r="A7" s="141" t="s">
        <v>274</v>
      </c>
      <c r="B7" s="142">
        <v>181713</v>
      </c>
      <c r="C7" s="146">
        <v>192992</v>
      </c>
      <c r="D7" s="146">
        <v>197893</v>
      </c>
      <c r="E7" s="144">
        <f t="shared" si="0"/>
        <v>2.5394835019068147E-2</v>
      </c>
      <c r="F7" s="145">
        <f t="shared" si="1"/>
        <v>3.1306843547888506E-2</v>
      </c>
    </row>
    <row r="8" spans="1:6" x14ac:dyDescent="0.25">
      <c r="A8" s="141" t="s">
        <v>275</v>
      </c>
      <c r="B8" s="142">
        <v>114853</v>
      </c>
      <c r="C8" s="146">
        <v>149096</v>
      </c>
      <c r="D8" s="146">
        <v>173946</v>
      </c>
      <c r="E8" s="144">
        <f t="shared" si="0"/>
        <v>0.16667113805870043</v>
      </c>
      <c r="F8" s="145">
        <f t="shared" si="1"/>
        <v>2.7518407461512105E-2</v>
      </c>
    </row>
    <row r="9" spans="1:6" x14ac:dyDescent="0.25">
      <c r="A9" s="141" t="s">
        <v>276</v>
      </c>
      <c r="B9" s="142">
        <v>469831</v>
      </c>
      <c r="C9" s="146">
        <v>559033</v>
      </c>
      <c r="D9" s="146">
        <v>706491</v>
      </c>
      <c r="E9" s="144">
        <f t="shared" si="0"/>
        <v>0.26377333717329748</v>
      </c>
      <c r="F9" s="145">
        <f t="shared" si="1"/>
        <v>0.11176748649518325</v>
      </c>
    </row>
    <row r="10" spans="1:6" x14ac:dyDescent="0.25">
      <c r="A10" s="141" t="s">
        <v>67</v>
      </c>
      <c r="B10" s="147">
        <v>5551745</v>
      </c>
      <c r="C10" s="146">
        <v>5940377</v>
      </c>
      <c r="D10" s="146">
        <v>6321078</v>
      </c>
      <c r="E10" s="144">
        <f t="shared" si="0"/>
        <v>6.4087009965865804E-2</v>
      </c>
      <c r="F10" s="145">
        <f t="shared" si="1"/>
        <v>1</v>
      </c>
    </row>
    <row r="11" spans="1:6" ht="29.25" customHeight="1" x14ac:dyDescent="0.25">
      <c r="A11" s="338" t="s">
        <v>277</v>
      </c>
      <c r="B11" s="338"/>
      <c r="C11" s="338"/>
      <c r="D11" s="338"/>
      <c r="E11" s="338"/>
      <c r="F11" s="338"/>
    </row>
  </sheetData>
  <mergeCells count="2">
    <mergeCell ref="A1:F1"/>
    <mergeCell ref="A11:F11"/>
  </mergeCells>
  <conditionalFormatting sqref="E3:E10">
    <cfRule type="iconSet" priority="2">
      <iconSet iconSet="3Arrows">
        <cfvo type="percent" val="0"/>
        <cfvo type="num" val="0"/>
        <cfvo type="num" val="0"/>
      </iconSet>
    </cfRule>
  </conditionalFormatting>
  <conditionalFormatting sqref="F3:F1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{22EE6E67-3E75-4B7B-9ED5-3443560C984E}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EE6E67-3E75-4B7B-9ED5-3443560C98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F3:F10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6B03-7DAF-4F78-9FE2-D5A68266B4E5}">
  <dimension ref="A1:K36"/>
  <sheetViews>
    <sheetView topLeftCell="A20" workbookViewId="0">
      <selection activeCell="B25" sqref="B25:C25"/>
    </sheetView>
  </sheetViews>
  <sheetFormatPr baseColWidth="10" defaultColWidth="11.42578125" defaultRowHeight="15.75" customHeight="1" x14ac:dyDescent="0.25"/>
  <cols>
    <col min="1" max="1" width="11.28515625" style="4" customWidth="1"/>
    <col min="2" max="2" width="16.7109375" style="4" customWidth="1"/>
    <col min="3" max="3" width="11.42578125" style="4"/>
    <col min="4" max="4" width="3.7109375" style="4" customWidth="1"/>
    <col min="5" max="16384" width="11.42578125" style="4"/>
  </cols>
  <sheetData>
    <row r="1" spans="1:5" ht="15.75" customHeight="1" x14ac:dyDescent="0.25">
      <c r="A1" s="10" t="s">
        <v>278</v>
      </c>
      <c r="B1" s="10">
        <v>2017</v>
      </c>
      <c r="C1" s="10">
        <v>2016</v>
      </c>
      <c r="D1" s="10">
        <v>2015</v>
      </c>
      <c r="E1" s="10">
        <v>2014</v>
      </c>
    </row>
    <row r="2" spans="1:5" ht="15.75" customHeight="1" x14ac:dyDescent="0.25">
      <c r="A2" s="10" t="s">
        <v>279</v>
      </c>
      <c r="B2" s="148">
        <f>2432856+974538</f>
        <v>3407394</v>
      </c>
      <c r="C2" s="4">
        <v>3050044</v>
      </c>
      <c r="D2" s="4">
        <v>2679287</v>
      </c>
      <c r="E2" s="4">
        <v>2327465</v>
      </c>
    </row>
    <row r="3" spans="1:5" ht="15.75" customHeight="1" x14ac:dyDescent="0.25">
      <c r="A3" s="10" t="s">
        <v>280</v>
      </c>
      <c r="B3" s="148">
        <v>1969145</v>
      </c>
      <c r="C3" s="4">
        <v>2290555</v>
      </c>
      <c r="D3" s="4">
        <v>2415677</v>
      </c>
      <c r="E3" s="4">
        <v>2487585</v>
      </c>
    </row>
    <row r="4" spans="1:5" ht="15.75" customHeight="1" x14ac:dyDescent="0.25">
      <c r="A4" s="10" t="s">
        <v>281</v>
      </c>
      <c r="B4" s="148">
        <v>702188</v>
      </c>
      <c r="C4" s="4">
        <v>270400</v>
      </c>
      <c r="D4" s="4">
        <v>175224</v>
      </c>
      <c r="E4" s="4">
        <v>68756</v>
      </c>
    </row>
    <row r="5" spans="1:5" ht="15.75" customHeight="1" x14ac:dyDescent="0.25">
      <c r="A5" s="10" t="s">
        <v>282</v>
      </c>
      <c r="B5" s="148">
        <v>242351</v>
      </c>
      <c r="C5" s="4">
        <v>325440</v>
      </c>
      <c r="D5" s="4">
        <v>281372</v>
      </c>
      <c r="E5" s="4">
        <v>170088</v>
      </c>
    </row>
    <row r="7" spans="1:5" ht="15.75" customHeight="1" x14ac:dyDescent="0.25">
      <c r="A7" s="10" t="s">
        <v>278</v>
      </c>
      <c r="B7" s="10">
        <v>2017</v>
      </c>
      <c r="C7" s="10">
        <v>2016</v>
      </c>
      <c r="D7" s="10">
        <v>2015</v>
      </c>
      <c r="E7" s="10">
        <v>2014</v>
      </c>
    </row>
    <row r="8" spans="1:5" ht="15.75" customHeight="1" x14ac:dyDescent="0.25">
      <c r="A8" s="10" t="s">
        <v>279</v>
      </c>
      <c r="B8" s="40">
        <v>0.53905267424322245</v>
      </c>
      <c r="C8" s="40">
        <v>0.51378343144770799</v>
      </c>
      <c r="D8" s="40">
        <v>0.48261875941176896</v>
      </c>
      <c r="E8" s="40">
        <v>0.46052904948144935</v>
      </c>
    </row>
    <row r="9" spans="1:5" ht="15.75" customHeight="1" x14ac:dyDescent="0.25">
      <c r="A9" s="10" t="s">
        <v>280</v>
      </c>
      <c r="B9" s="40">
        <v>0.31152044002621071</v>
      </c>
      <c r="C9" s="40">
        <v>0.38584663297306687</v>
      </c>
      <c r="D9" s="40">
        <v>0.43513480895460016</v>
      </c>
      <c r="E9" s="40">
        <v>0.49221155014331525</v>
      </c>
    </row>
    <row r="10" spans="1:5" ht="15.75" customHeight="1" x14ac:dyDescent="0.25">
      <c r="A10" s="10" t="s">
        <v>281</v>
      </c>
      <c r="B10" s="40">
        <v>0.11108674817807976</v>
      </c>
      <c r="C10" s="40">
        <v>4.5549192032462556E-2</v>
      </c>
      <c r="D10" s="40">
        <v>3.1563020124073235E-2</v>
      </c>
      <c r="E10" s="40">
        <v>1.3604559177537162E-2</v>
      </c>
    </row>
    <row r="11" spans="1:5" ht="15.75" customHeight="1" x14ac:dyDescent="0.25">
      <c r="A11" s="10" t="s">
        <v>282</v>
      </c>
      <c r="B11" s="40">
        <v>3.8340137552487094E-2</v>
      </c>
      <c r="C11" s="40">
        <v>5.4820743546762633E-2</v>
      </c>
      <c r="D11" s="40">
        <v>5.0683411509557671E-2</v>
      </c>
      <c r="E11" s="40">
        <v>3.3654841197698251E-2</v>
      </c>
    </row>
    <row r="14" spans="1:5" ht="15.75" customHeight="1" x14ac:dyDescent="0.25">
      <c r="A14" s="249" t="s">
        <v>278</v>
      </c>
      <c r="B14" s="249">
        <v>2017</v>
      </c>
      <c r="C14" s="422" t="s">
        <v>283</v>
      </c>
    </row>
    <row r="15" spans="1:5" ht="15.75" customHeight="1" x14ac:dyDescent="0.25">
      <c r="A15" s="249" t="s">
        <v>284</v>
      </c>
      <c r="B15" s="205">
        <v>3407394</v>
      </c>
      <c r="C15" s="65">
        <f t="shared" ref="C15:C25" si="0">B15/$B$25</f>
        <v>0.53905267424322245</v>
      </c>
    </row>
    <row r="16" spans="1:5" ht="15.75" customHeight="1" x14ac:dyDescent="0.25">
      <c r="A16" s="19" t="s">
        <v>280</v>
      </c>
      <c r="B16" s="205">
        <v>1969145</v>
      </c>
      <c r="C16" s="65">
        <f t="shared" si="0"/>
        <v>0.31152044002621071</v>
      </c>
    </row>
    <row r="17" spans="1:10" ht="15.75" customHeight="1" x14ac:dyDescent="0.25">
      <c r="A17" s="19" t="s">
        <v>285</v>
      </c>
      <c r="B17" s="205">
        <v>242351</v>
      </c>
      <c r="C17" s="65">
        <f t="shared" si="0"/>
        <v>3.8340137552487094E-2</v>
      </c>
      <c r="E17" s="339" t="s">
        <v>286</v>
      </c>
      <c r="F17" s="339"/>
      <c r="G17" s="339"/>
      <c r="H17" s="339"/>
      <c r="I17" s="339"/>
      <c r="J17" s="339"/>
    </row>
    <row r="18" spans="1:10" ht="15.75" customHeight="1" x14ac:dyDescent="0.25">
      <c r="A18" s="19" t="s">
        <v>287</v>
      </c>
      <c r="B18" s="205">
        <v>300067</v>
      </c>
      <c r="C18" s="65">
        <f t="shared" si="0"/>
        <v>4.7470858609876355E-2</v>
      </c>
    </row>
    <row r="19" spans="1:10" ht="15.75" customHeight="1" x14ac:dyDescent="0.25">
      <c r="A19" s="249" t="s">
        <v>288</v>
      </c>
      <c r="B19" s="205">
        <v>232051</v>
      </c>
      <c r="C19" s="65">
        <f t="shared" si="0"/>
        <v>3.6710668654935122E-2</v>
      </c>
    </row>
    <row r="20" spans="1:10" ht="15.75" customHeight="1" x14ac:dyDescent="0.25">
      <c r="A20" s="19" t="s">
        <v>289</v>
      </c>
      <c r="B20" s="205">
        <v>163714</v>
      </c>
      <c r="C20" s="65">
        <f t="shared" si="0"/>
        <v>2.5899696222701253E-2</v>
      </c>
    </row>
    <row r="21" spans="1:10" ht="15.75" customHeight="1" x14ac:dyDescent="0.25">
      <c r="A21" s="249" t="s">
        <v>290</v>
      </c>
      <c r="B21" s="205">
        <v>3648</v>
      </c>
      <c r="C21" s="65">
        <f t="shared" si="0"/>
        <v>5.7711675128830871E-4</v>
      </c>
    </row>
    <row r="22" spans="1:10" ht="15.75" customHeight="1" x14ac:dyDescent="0.25">
      <c r="A22" s="249" t="s">
        <v>291</v>
      </c>
      <c r="B22" s="205">
        <v>2198</v>
      </c>
      <c r="C22" s="65">
        <f t="shared" si="0"/>
        <v>3.4772549872031321E-4</v>
      </c>
    </row>
    <row r="23" spans="1:10" ht="15.75" customHeight="1" x14ac:dyDescent="0.25">
      <c r="A23" s="249" t="s">
        <v>292</v>
      </c>
      <c r="B23" s="205">
        <v>488</v>
      </c>
      <c r="C23" s="65">
        <f t="shared" si="0"/>
        <v>7.7202021553918491E-5</v>
      </c>
    </row>
    <row r="24" spans="1:10" ht="15.75" customHeight="1" x14ac:dyDescent="0.25">
      <c r="A24" s="249" t="s">
        <v>293</v>
      </c>
      <c r="B24" s="205">
        <v>22</v>
      </c>
      <c r="C24" s="65">
        <f t="shared" si="0"/>
        <v>3.4804190044799319E-6</v>
      </c>
    </row>
    <row r="25" spans="1:10" ht="15.75" customHeight="1" x14ac:dyDescent="0.25">
      <c r="B25" s="323">
        <f>+SUM(B15:B24)</f>
        <v>6321078</v>
      </c>
      <c r="C25" s="65">
        <f t="shared" si="0"/>
        <v>1</v>
      </c>
    </row>
    <row r="32" spans="1:10" ht="15.75" customHeight="1" x14ac:dyDescent="0.25">
      <c r="A32" s="10"/>
      <c r="B32" s="75"/>
      <c r="C32" s="71"/>
    </row>
    <row r="33" spans="1:11" ht="15.75" customHeight="1" x14ac:dyDescent="0.25">
      <c r="B33" s="75"/>
      <c r="C33" s="71"/>
      <c r="E33" s="342" t="s">
        <v>294</v>
      </c>
      <c r="F33" s="342"/>
      <c r="G33" s="342"/>
      <c r="H33" s="342"/>
    </row>
    <row r="34" spans="1:11" ht="15.75" customHeight="1" x14ac:dyDescent="0.25">
      <c r="B34" s="75"/>
      <c r="C34" s="71"/>
      <c r="E34" s="354" t="s">
        <v>295</v>
      </c>
      <c r="F34" s="354"/>
      <c r="G34" s="354"/>
      <c r="H34" s="354"/>
      <c r="I34" s="354"/>
      <c r="J34" s="354"/>
      <c r="K34" s="354"/>
    </row>
    <row r="35" spans="1:11" ht="15.75" customHeight="1" x14ac:dyDescent="0.25">
      <c r="A35" s="10"/>
      <c r="B35" s="75"/>
      <c r="C35" s="71"/>
      <c r="E35" s="354"/>
      <c r="F35" s="354"/>
      <c r="G35" s="354"/>
      <c r="H35" s="354"/>
      <c r="I35" s="354"/>
      <c r="J35" s="354"/>
      <c r="K35" s="354"/>
    </row>
    <row r="36" spans="1:11" ht="15.75" customHeight="1" x14ac:dyDescent="0.25">
      <c r="B36" s="88"/>
      <c r="C36" s="71"/>
    </row>
  </sheetData>
  <mergeCells count="3">
    <mergeCell ref="E17:J17"/>
    <mergeCell ref="E33:H33"/>
    <mergeCell ref="E34:K35"/>
  </mergeCells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4F37-5212-4F9F-8A4C-9505606EAA1C}">
  <dimension ref="A1:L17"/>
  <sheetViews>
    <sheetView workbookViewId="0">
      <selection activeCell="A9" sqref="A9:D14"/>
    </sheetView>
  </sheetViews>
  <sheetFormatPr baseColWidth="10" defaultColWidth="11.42578125" defaultRowHeight="15" x14ac:dyDescent="0.25"/>
  <cols>
    <col min="1" max="1" width="14.42578125" style="4" bestFit="1" customWidth="1"/>
    <col min="2" max="11" width="11.42578125" style="4"/>
    <col min="12" max="12" width="13.28515625" style="4" customWidth="1"/>
    <col min="13" max="16384" width="11.42578125" style="4"/>
  </cols>
  <sheetData>
    <row r="1" spans="1:12" x14ac:dyDescent="0.25">
      <c r="A1" s="429" t="s">
        <v>296</v>
      </c>
      <c r="B1" s="429">
        <v>2015</v>
      </c>
      <c r="C1" s="429">
        <v>2016</v>
      </c>
      <c r="D1" s="429">
        <v>2017</v>
      </c>
      <c r="E1" s="345" t="s">
        <v>297</v>
      </c>
      <c r="F1" s="345"/>
      <c r="G1" s="345"/>
      <c r="H1" s="345"/>
      <c r="I1" s="345"/>
      <c r="J1" s="345"/>
      <c r="K1" s="345"/>
      <c r="L1" s="345"/>
    </row>
    <row r="2" spans="1:12" x14ac:dyDescent="0.25">
      <c r="A2" s="429" t="s">
        <v>298</v>
      </c>
      <c r="B2" s="19">
        <v>59362</v>
      </c>
      <c r="C2" s="19">
        <v>45307</v>
      </c>
      <c r="D2" s="19">
        <v>5194</v>
      </c>
      <c r="E2" s="71">
        <f>+(C2/B2)-1</f>
        <v>-0.23676762912300797</v>
      </c>
      <c r="F2" s="71">
        <f>+(D2/C2)-1</f>
        <v>-0.885359878164522</v>
      </c>
    </row>
    <row r="3" spans="1:12" x14ac:dyDescent="0.25">
      <c r="A3" s="429" t="s">
        <v>299</v>
      </c>
      <c r="B3" s="19">
        <v>1075400</v>
      </c>
      <c r="C3" s="19">
        <v>609943</v>
      </c>
      <c r="D3" s="19">
        <v>283063</v>
      </c>
      <c r="E3" s="71">
        <f t="shared" ref="E3:F6" si="0">+(C3/B3)-1</f>
        <v>-0.43282220569090568</v>
      </c>
      <c r="F3" s="71">
        <f t="shared" si="0"/>
        <v>-0.53591893012953662</v>
      </c>
    </row>
    <row r="4" spans="1:12" x14ac:dyDescent="0.25">
      <c r="A4" s="429" t="s">
        <v>300</v>
      </c>
      <c r="B4" s="19">
        <v>2226355</v>
      </c>
      <c r="C4" s="19">
        <v>2316569</v>
      </c>
      <c r="D4" s="19">
        <v>1279557</v>
      </c>
      <c r="E4" s="71">
        <f t="shared" si="0"/>
        <v>4.0520941179641223E-2</v>
      </c>
      <c r="F4" s="71">
        <f t="shared" si="0"/>
        <v>-0.44764995128571605</v>
      </c>
    </row>
    <row r="5" spans="1:12" x14ac:dyDescent="0.25">
      <c r="A5" s="429" t="s">
        <v>301</v>
      </c>
      <c r="B5" s="19">
        <v>1688739</v>
      </c>
      <c r="C5" s="19">
        <v>2109724</v>
      </c>
      <c r="D5" s="19">
        <v>3085918</v>
      </c>
      <c r="E5" s="71">
        <f t="shared" si="0"/>
        <v>0.24928955865885727</v>
      </c>
      <c r="F5" s="71">
        <f t="shared" si="0"/>
        <v>0.46271171015734769</v>
      </c>
    </row>
    <row r="6" spans="1:12" x14ac:dyDescent="0.25">
      <c r="A6" s="429" t="s">
        <v>302</v>
      </c>
      <c r="B6" s="19">
        <v>501889</v>
      </c>
      <c r="C6" s="19">
        <v>858834</v>
      </c>
      <c r="D6" s="19">
        <v>1667346</v>
      </c>
      <c r="E6" s="71">
        <f t="shared" si="0"/>
        <v>0.71120307478346811</v>
      </c>
      <c r="F6" s="71">
        <f t="shared" si="0"/>
        <v>0.94140660476879123</v>
      </c>
    </row>
    <row r="7" spans="1:12" x14ac:dyDescent="0.25">
      <c r="A7" s="149"/>
      <c r="B7" s="4">
        <f>SUM(B2:B6)</f>
        <v>5551745</v>
      </c>
      <c r="C7" s="4">
        <f>SUM(C2:C6)</f>
        <v>5940377</v>
      </c>
      <c r="D7" s="4">
        <f t="shared" ref="D7" si="1">SUM(D2:D6)</f>
        <v>6321078</v>
      </c>
      <c r="F7" s="71">
        <f>+(SUM(D5:D6)/SUM(C5:C6))-1</f>
        <v>0.60120300832929652</v>
      </c>
    </row>
    <row r="9" spans="1:12" x14ac:dyDescent="0.25">
      <c r="A9" s="429" t="s">
        <v>296</v>
      </c>
      <c r="B9" s="429">
        <v>2017</v>
      </c>
      <c r="C9" s="429">
        <v>2016</v>
      </c>
      <c r="D9" s="429">
        <v>2015</v>
      </c>
    </row>
    <row r="10" spans="1:12" x14ac:dyDescent="0.25">
      <c r="A10" s="429" t="s">
        <v>303</v>
      </c>
      <c r="B10" s="65">
        <f>D2/$D$7</f>
        <v>8.2169528678494399E-4</v>
      </c>
      <c r="C10" s="65">
        <f>C2/$C$7</f>
        <v>7.6269570096308701E-3</v>
      </c>
      <c r="D10" s="65">
        <f>B2/$B$7</f>
        <v>1.0692493981621995E-2</v>
      </c>
      <c r="E10" s="68"/>
      <c r="F10" s="68"/>
    </row>
    <row r="11" spans="1:12" x14ac:dyDescent="0.25">
      <c r="A11" s="429" t="s">
        <v>304</v>
      </c>
      <c r="B11" s="65">
        <f>D3/$D$7</f>
        <v>4.4780811121141045E-2</v>
      </c>
      <c r="C11" s="65">
        <f t="shared" ref="C11:C14" si="2">C3/$C$7</f>
        <v>0.10267748999768869</v>
      </c>
      <c r="D11" s="65">
        <f>B3/$B$7</f>
        <v>0.19370486216495894</v>
      </c>
      <c r="E11" s="68"/>
      <c r="F11" s="68"/>
    </row>
    <row r="12" spans="1:12" x14ac:dyDescent="0.25">
      <c r="A12" s="429" t="s">
        <v>305</v>
      </c>
      <c r="B12" s="65">
        <f>D4/$D$7</f>
        <v>0.20242702273251492</v>
      </c>
      <c r="C12" s="65">
        <f t="shared" si="2"/>
        <v>0.38997003052163187</v>
      </c>
      <c r="D12" s="65">
        <f>B4/$B$7</f>
        <v>0.4010189589039122</v>
      </c>
      <c r="E12" s="68"/>
      <c r="F12" s="68"/>
    </row>
    <row r="13" spans="1:12" x14ac:dyDescent="0.25">
      <c r="A13" s="429" t="s">
        <v>306</v>
      </c>
      <c r="B13" s="65">
        <f>D5/$D$7</f>
        <v>0.48819489333939559</v>
      </c>
      <c r="C13" s="65">
        <f t="shared" si="2"/>
        <v>0.35514984991693288</v>
      </c>
      <c r="D13" s="65">
        <f>B5/$B$7</f>
        <v>0.30418165819935894</v>
      </c>
      <c r="E13" s="68"/>
      <c r="F13" s="68"/>
    </row>
    <row r="14" spans="1:12" x14ac:dyDescent="0.25">
      <c r="A14" s="429" t="s">
        <v>307</v>
      </c>
      <c r="B14" s="65">
        <f>D6/$D$7</f>
        <v>0.26377557752016351</v>
      </c>
      <c r="C14" s="65">
        <f t="shared" si="2"/>
        <v>0.14457567255411569</v>
      </c>
      <c r="D14" s="65">
        <f>B6/$B$7</f>
        <v>9.0402026750147926E-2</v>
      </c>
      <c r="E14" s="68"/>
      <c r="F14" s="68"/>
    </row>
    <row r="17" spans="5:10" ht="27.75" customHeight="1" x14ac:dyDescent="0.25">
      <c r="E17" s="338" t="s">
        <v>277</v>
      </c>
      <c r="F17" s="338"/>
      <c r="G17" s="338"/>
      <c r="H17" s="338"/>
      <c r="I17" s="338"/>
      <c r="J17" s="338"/>
    </row>
  </sheetData>
  <mergeCells count="2">
    <mergeCell ref="E1:L1"/>
    <mergeCell ref="E17:J17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7028-3A99-4E73-95E2-72D9875F372E}">
  <dimension ref="A1:L29"/>
  <sheetViews>
    <sheetView workbookViewId="0">
      <selection activeCell="A10" sqref="A10:D15"/>
    </sheetView>
  </sheetViews>
  <sheetFormatPr baseColWidth="10" defaultColWidth="11.42578125" defaultRowHeight="15" x14ac:dyDescent="0.25"/>
  <cols>
    <col min="1" max="1" width="14.42578125" style="4" bestFit="1" customWidth="1"/>
    <col min="2" max="4" width="11.42578125" style="4"/>
    <col min="5" max="5" width="12.140625" style="4" bestFit="1" customWidth="1"/>
    <col min="6" max="16384" width="11.42578125" style="4"/>
  </cols>
  <sheetData>
    <row r="1" spans="1:12" x14ac:dyDescent="0.25">
      <c r="A1" s="429" t="s">
        <v>296</v>
      </c>
      <c r="B1" s="422">
        <v>2017</v>
      </c>
      <c r="C1" s="429">
        <v>2016</v>
      </c>
      <c r="D1" s="429">
        <v>2015</v>
      </c>
    </row>
    <row r="2" spans="1:12" x14ac:dyDescent="0.25">
      <c r="A2" s="429" t="s">
        <v>298</v>
      </c>
      <c r="B2" s="19">
        <v>724867</v>
      </c>
      <c r="C2" s="19">
        <v>1312084</v>
      </c>
      <c r="D2" s="19">
        <v>1589076</v>
      </c>
      <c r="E2" s="71"/>
      <c r="F2" s="71"/>
    </row>
    <row r="3" spans="1:12" x14ac:dyDescent="0.25">
      <c r="A3" s="429" t="s">
        <v>299</v>
      </c>
      <c r="B3" s="19">
        <v>4269765</v>
      </c>
      <c r="C3" s="19">
        <v>3836767</v>
      </c>
      <c r="D3" s="19">
        <v>3515509</v>
      </c>
      <c r="E3" s="71"/>
      <c r="F3" s="71"/>
    </row>
    <row r="4" spans="1:12" x14ac:dyDescent="0.25">
      <c r="A4" s="429" t="s">
        <v>300</v>
      </c>
      <c r="B4" s="19">
        <v>849195</v>
      </c>
      <c r="C4" s="19">
        <v>577898</v>
      </c>
      <c r="D4" s="19">
        <v>335308</v>
      </c>
      <c r="E4" s="71"/>
      <c r="F4" s="71"/>
    </row>
    <row r="5" spans="1:12" x14ac:dyDescent="0.25">
      <c r="A5" s="429" t="s">
        <v>301</v>
      </c>
      <c r="B5" s="19">
        <v>127484</v>
      </c>
      <c r="C5" s="19">
        <v>89083</v>
      </c>
      <c r="D5" s="19">
        <v>46653</v>
      </c>
      <c r="E5" s="71"/>
      <c r="F5" s="71"/>
    </row>
    <row r="6" spans="1:12" x14ac:dyDescent="0.25">
      <c r="A6" s="429" t="s">
        <v>302</v>
      </c>
      <c r="B6" s="19">
        <v>349767</v>
      </c>
      <c r="C6" s="19">
        <v>124545</v>
      </c>
      <c r="D6" s="19">
        <v>65199</v>
      </c>
      <c r="E6" s="71"/>
      <c r="F6" s="71"/>
    </row>
    <row r="7" spans="1:12" x14ac:dyDescent="0.25">
      <c r="A7" s="149"/>
      <c r="B7" s="4">
        <f>SUM(B2:B6)</f>
        <v>6321078</v>
      </c>
      <c r="C7" s="4">
        <f t="shared" ref="C7:D7" si="0">SUM(C2:C6)</f>
        <v>5940377</v>
      </c>
      <c r="D7" s="4">
        <f t="shared" si="0"/>
        <v>5551745</v>
      </c>
    </row>
    <row r="9" spans="1:12" x14ac:dyDescent="0.25">
      <c r="E9" s="347" t="s">
        <v>308</v>
      </c>
      <c r="F9" s="347"/>
      <c r="G9" s="347"/>
      <c r="H9" s="347"/>
      <c r="I9" s="347"/>
      <c r="J9" s="347"/>
      <c r="K9" s="347"/>
      <c r="L9" s="347"/>
    </row>
    <row r="10" spans="1:12" x14ac:dyDescent="0.25">
      <c r="A10" s="429" t="s">
        <v>296</v>
      </c>
      <c r="B10" s="422">
        <v>2017</v>
      </c>
      <c r="C10" s="429">
        <v>2016</v>
      </c>
      <c r="D10" s="429">
        <v>2015</v>
      </c>
    </row>
    <row r="11" spans="1:12" x14ac:dyDescent="0.25">
      <c r="A11" s="429" t="s">
        <v>303</v>
      </c>
      <c r="B11" s="65">
        <f>B2/$B$7</f>
        <v>0.11467458556910703</v>
      </c>
      <c r="C11" s="65">
        <f>C2/$C$7</f>
        <v>0.22087554375757634</v>
      </c>
      <c r="D11" s="65">
        <f>D2/$D$7</f>
        <v>0.28623000516053959</v>
      </c>
    </row>
    <row r="12" spans="1:12" x14ac:dyDescent="0.25">
      <c r="A12" s="429" t="s">
        <v>304</v>
      </c>
      <c r="B12" s="65">
        <f t="shared" ref="B12:B15" si="1">B3/$B$7</f>
        <v>0.6754805113937844</v>
      </c>
      <c r="C12" s="65">
        <f t="shared" ref="C12:C15" si="2">C3/$C$7</f>
        <v>0.64587937768932846</v>
      </c>
      <c r="D12" s="65">
        <f>D3/$D$7</f>
        <v>0.63322594967888479</v>
      </c>
    </row>
    <row r="13" spans="1:12" x14ac:dyDescent="0.25">
      <c r="A13" s="429" t="s">
        <v>305</v>
      </c>
      <c r="B13" s="65">
        <f t="shared" si="1"/>
        <v>0.13434338256860617</v>
      </c>
      <c r="C13" s="65">
        <f t="shared" si="2"/>
        <v>9.7283051227220085E-2</v>
      </c>
      <c r="D13" s="65">
        <f>D4/$D$7</f>
        <v>6.0396866210533806E-2</v>
      </c>
    </row>
    <row r="14" spans="1:12" x14ac:dyDescent="0.25">
      <c r="A14" s="429" t="s">
        <v>306</v>
      </c>
      <c r="B14" s="65">
        <f t="shared" si="1"/>
        <v>2.0168078925778165E-2</v>
      </c>
      <c r="C14" s="65">
        <f t="shared" si="2"/>
        <v>1.4996186268985958E-2</v>
      </c>
      <c r="D14" s="65">
        <f>D5/$D$7</f>
        <v>8.4033038260943188E-3</v>
      </c>
    </row>
    <row r="15" spans="1:12" x14ac:dyDescent="0.25">
      <c r="A15" s="429" t="s">
        <v>307</v>
      </c>
      <c r="B15" s="65">
        <f t="shared" si="1"/>
        <v>5.5333441542724203E-2</v>
      </c>
      <c r="C15" s="65">
        <f t="shared" si="2"/>
        <v>2.0965841056889149E-2</v>
      </c>
      <c r="D15" s="65">
        <f>D6/$D$7</f>
        <v>1.1743875123947516E-2</v>
      </c>
    </row>
    <row r="29" spans="5:11" ht="28.5" customHeight="1" x14ac:dyDescent="0.25">
      <c r="E29" s="338" t="s">
        <v>277</v>
      </c>
      <c r="F29" s="338"/>
      <c r="G29" s="338"/>
      <c r="H29" s="338"/>
      <c r="I29" s="338"/>
      <c r="J29" s="338"/>
      <c r="K29" s="338"/>
    </row>
  </sheetData>
  <mergeCells count="2">
    <mergeCell ref="E9:L9"/>
    <mergeCell ref="E29:K29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2C0DB-3C57-4ACB-9B90-B081B1D9BED4}">
  <dimension ref="A1:M44"/>
  <sheetViews>
    <sheetView topLeftCell="A3" zoomScale="90" zoomScaleNormal="90" workbookViewId="0">
      <selection activeCell="A13" sqref="A13:E21"/>
    </sheetView>
  </sheetViews>
  <sheetFormatPr baseColWidth="10" defaultColWidth="11.42578125" defaultRowHeight="15" x14ac:dyDescent="0.25"/>
  <cols>
    <col min="1" max="1" width="60.42578125" style="4" bestFit="1" customWidth="1"/>
    <col min="2" max="4" width="21.5703125" style="4" bestFit="1" customWidth="1"/>
    <col min="5" max="5" width="25" style="4" customWidth="1"/>
    <col min="6" max="7" width="11.42578125" style="4"/>
    <col min="8" max="8" width="9.7109375" style="4" bestFit="1" customWidth="1"/>
    <col min="9" max="9" width="14.140625" style="4" customWidth="1"/>
    <col min="10" max="10" width="13.28515625" style="4" customWidth="1"/>
    <col min="11" max="11" width="13.5703125" style="4" customWidth="1"/>
    <col min="12" max="12" width="13.85546875" style="4" customWidth="1"/>
    <col min="13" max="13" width="13.28515625" style="4" customWidth="1"/>
    <col min="14" max="16384" width="11.42578125" style="4"/>
  </cols>
  <sheetData>
    <row r="1" spans="1:13" x14ac:dyDescent="0.25">
      <c r="H1" s="339" t="s">
        <v>309</v>
      </c>
      <c r="I1" s="339"/>
      <c r="J1" s="339"/>
      <c r="K1" s="339"/>
      <c r="L1" s="339"/>
      <c r="M1" s="339"/>
    </row>
    <row r="2" spans="1:13" ht="21" x14ac:dyDescent="0.25">
      <c r="A2" s="19" t="s">
        <v>310</v>
      </c>
      <c r="B2" s="19">
        <v>2014</v>
      </c>
      <c r="C2" s="19">
        <v>2015</v>
      </c>
      <c r="D2" s="19">
        <v>2016</v>
      </c>
      <c r="E2" s="19">
        <v>2017</v>
      </c>
      <c r="H2" s="150" t="s">
        <v>101</v>
      </c>
      <c r="I2" s="150">
        <v>2015</v>
      </c>
      <c r="J2" s="150">
        <v>2016</v>
      </c>
      <c r="K2" s="150">
        <v>2017</v>
      </c>
      <c r="L2" s="140" t="s">
        <v>269</v>
      </c>
      <c r="M2" s="140" t="s">
        <v>270</v>
      </c>
    </row>
    <row r="3" spans="1:13" x14ac:dyDescent="0.25">
      <c r="A3" s="19" t="s">
        <v>311</v>
      </c>
      <c r="B3" s="205">
        <v>751399016315</v>
      </c>
      <c r="C3" s="205">
        <v>865007833570</v>
      </c>
      <c r="D3" s="205">
        <v>987659461620</v>
      </c>
      <c r="E3" s="205">
        <v>1095131407103</v>
      </c>
      <c r="H3" s="151" t="s">
        <v>271</v>
      </c>
      <c r="I3" s="152">
        <v>865007.83357000002</v>
      </c>
      <c r="J3" s="153">
        <v>987659.46161999996</v>
      </c>
      <c r="K3" s="153">
        <v>1095131.407103</v>
      </c>
      <c r="L3" s="154">
        <f>(K3-J3)/J3</f>
        <v>0.1088147784325582</v>
      </c>
      <c r="M3" s="155">
        <f t="shared" ref="M3:M10" si="0">K3/$K$10</f>
        <v>0.26831794699202577</v>
      </c>
    </row>
    <row r="4" spans="1:13" x14ac:dyDescent="0.25">
      <c r="A4" s="19" t="s">
        <v>312</v>
      </c>
      <c r="B4" s="205">
        <v>680773774609</v>
      </c>
      <c r="C4" s="205">
        <v>744947036743</v>
      </c>
      <c r="D4" s="205">
        <v>831702193520</v>
      </c>
      <c r="E4" s="205">
        <v>961539254075</v>
      </c>
      <c r="H4" s="151" t="s">
        <v>272</v>
      </c>
      <c r="I4" s="152">
        <v>744947.03674300003</v>
      </c>
      <c r="J4" s="152">
        <v>831702.19351999997</v>
      </c>
      <c r="K4" s="152">
        <v>961539.25407499995</v>
      </c>
      <c r="L4" s="154">
        <f t="shared" ref="L4:L8" si="1">(K4-J4)/J4</f>
        <v>0.15611003742276144</v>
      </c>
      <c r="M4" s="155">
        <f t="shared" si="0"/>
        <v>0.23558655786171093</v>
      </c>
    </row>
    <row r="5" spans="1:13" x14ac:dyDescent="0.25">
      <c r="A5" s="19" t="s">
        <v>313</v>
      </c>
      <c r="B5" s="205">
        <v>423373394523</v>
      </c>
      <c r="C5" s="205">
        <v>433787499118</v>
      </c>
      <c r="D5" s="205">
        <v>453952472527</v>
      </c>
      <c r="E5" s="205">
        <v>499791311061</v>
      </c>
      <c r="H5" s="151" t="s">
        <v>273</v>
      </c>
      <c r="I5" s="152">
        <v>433787.49911799998</v>
      </c>
      <c r="J5" s="152">
        <v>453952.47252700001</v>
      </c>
      <c r="K5" s="152">
        <v>499791.31106099999</v>
      </c>
      <c r="L5" s="154">
        <f t="shared" si="1"/>
        <v>0.1009771756034958</v>
      </c>
      <c r="M5" s="155">
        <f t="shared" si="0"/>
        <v>0.12245377827587746</v>
      </c>
    </row>
    <row r="6" spans="1:13" x14ac:dyDescent="0.25">
      <c r="A6" s="19" t="s">
        <v>314</v>
      </c>
      <c r="B6" s="205">
        <v>343591563352.87</v>
      </c>
      <c r="C6" s="205">
        <v>353432455238.32001</v>
      </c>
      <c r="D6" s="205">
        <v>405566393829.79004</v>
      </c>
      <c r="E6" s="205">
        <v>420594297118.31</v>
      </c>
      <c r="H6" s="151" t="s">
        <v>109</v>
      </c>
      <c r="I6" s="152">
        <v>353432.45523831999</v>
      </c>
      <c r="J6" s="152">
        <v>405566.39382979006</v>
      </c>
      <c r="K6" s="152">
        <v>420594.29711831</v>
      </c>
      <c r="L6" s="154">
        <f t="shared" si="1"/>
        <v>3.7054113745989811E-2</v>
      </c>
      <c r="M6" s="155">
        <f t="shared" si="0"/>
        <v>0.10304973228543787</v>
      </c>
    </row>
    <row r="7" spans="1:13" x14ac:dyDescent="0.25">
      <c r="A7" s="19" t="s">
        <v>315</v>
      </c>
      <c r="B7" s="205">
        <v>101494497315.35001</v>
      </c>
      <c r="C7" s="205">
        <v>124025479530</v>
      </c>
      <c r="D7" s="205">
        <v>124058511186</v>
      </c>
      <c r="E7" s="205">
        <v>138024420887</v>
      </c>
      <c r="H7" s="151" t="s">
        <v>274</v>
      </c>
      <c r="I7" s="152">
        <v>124025.47953</v>
      </c>
      <c r="J7" s="152">
        <v>124058.511186</v>
      </c>
      <c r="K7" s="152">
        <v>138024.42088699999</v>
      </c>
      <c r="L7" s="154">
        <f t="shared" si="1"/>
        <v>0.11257518381839193</v>
      </c>
      <c r="M7" s="155">
        <f t="shared" si="0"/>
        <v>3.3817338272794081E-2</v>
      </c>
    </row>
    <row r="8" spans="1:13" x14ac:dyDescent="0.25">
      <c r="A8" s="51" t="s">
        <v>316</v>
      </c>
      <c r="B8" s="205" t="s">
        <v>317</v>
      </c>
      <c r="C8" s="205">
        <v>43057517714.540001</v>
      </c>
      <c r="D8" s="205">
        <v>66910267685</v>
      </c>
      <c r="E8" s="205">
        <v>77281153084</v>
      </c>
      <c r="H8" s="151" t="s">
        <v>275</v>
      </c>
      <c r="I8" s="152">
        <v>43057.517714540001</v>
      </c>
      <c r="J8" s="152">
        <v>66910.267684999999</v>
      </c>
      <c r="K8" s="152">
        <v>77281.153084000005</v>
      </c>
      <c r="L8" s="154">
        <f t="shared" si="1"/>
        <v>0.15499691987220909</v>
      </c>
      <c r="M8" s="155">
        <f t="shared" si="0"/>
        <v>1.8934641269698398E-2</v>
      </c>
    </row>
    <row r="9" spans="1:13" x14ac:dyDescent="0.25">
      <c r="A9" s="19" t="s">
        <v>318</v>
      </c>
      <c r="B9" s="205">
        <v>418761370803.63977</v>
      </c>
      <c r="C9" s="430">
        <v>620827994806.23022</v>
      </c>
      <c r="D9" s="430">
        <v>772167292100.2699</v>
      </c>
      <c r="E9" s="430">
        <v>886025652056.39014</v>
      </c>
      <c r="H9" s="151" t="s">
        <v>276</v>
      </c>
      <c r="I9" s="152">
        <v>620827.99480623018</v>
      </c>
      <c r="J9" s="152">
        <v>772167.29210026993</v>
      </c>
      <c r="K9" s="152">
        <v>889107.24727839022</v>
      </c>
      <c r="L9" s="154">
        <f>(K9-J9)/J9</f>
        <v>0.15144380806398497</v>
      </c>
      <c r="M9" s="155">
        <f t="shared" si="0"/>
        <v>0.21784000504245563</v>
      </c>
    </row>
    <row r="10" spans="1:13" x14ac:dyDescent="0.25">
      <c r="A10" s="19"/>
      <c r="B10" s="323">
        <v>2719393616918.8599</v>
      </c>
      <c r="C10" s="323">
        <v>3185085816720.0898</v>
      </c>
      <c r="D10" s="323">
        <v>3642016592468.0601</v>
      </c>
      <c r="E10" s="323">
        <v>4078387495384.7002</v>
      </c>
      <c r="H10" s="151" t="s">
        <v>67</v>
      </c>
      <c r="I10" s="152">
        <v>3185085.8167200899</v>
      </c>
      <c r="J10" s="152">
        <v>3642016.5924680601</v>
      </c>
      <c r="K10" s="152">
        <f>+SUM(K3:K9)</f>
        <v>4081469.0906066997</v>
      </c>
      <c r="L10" s="154">
        <f>(K10-J10)/J10</f>
        <v>0.12066186053283159</v>
      </c>
      <c r="M10" s="155">
        <f t="shared" si="0"/>
        <v>1</v>
      </c>
    </row>
    <row r="11" spans="1:13" x14ac:dyDescent="0.25">
      <c r="B11" s="88"/>
      <c r="C11" s="88"/>
      <c r="D11" s="88"/>
      <c r="H11" s="355" t="s">
        <v>294</v>
      </c>
      <c r="I11" s="355"/>
      <c r="J11" s="355"/>
      <c r="K11" s="355"/>
      <c r="L11" s="156"/>
      <c r="M11" s="157"/>
    </row>
    <row r="12" spans="1:13" x14ac:dyDescent="0.25">
      <c r="B12" s="88"/>
      <c r="C12" s="88"/>
      <c r="D12" s="88"/>
      <c r="H12" s="344" t="s">
        <v>319</v>
      </c>
      <c r="I12" s="344"/>
      <c r="J12" s="344"/>
      <c r="K12" s="344"/>
      <c r="L12" s="344"/>
      <c r="M12" s="344"/>
    </row>
    <row r="13" spans="1:13" x14ac:dyDescent="0.25">
      <c r="A13" s="19"/>
      <c r="B13" s="249">
        <v>2014</v>
      </c>
      <c r="C13" s="249">
        <v>2015</v>
      </c>
      <c r="D13" s="249">
        <v>2016</v>
      </c>
      <c r="E13" s="249">
        <v>2017</v>
      </c>
      <c r="I13" s="93"/>
      <c r="J13" s="93"/>
      <c r="K13" s="93"/>
    </row>
    <row r="14" spans="1:13" x14ac:dyDescent="0.25">
      <c r="A14" s="249" t="s">
        <v>311</v>
      </c>
      <c r="B14" s="205">
        <f>B3/1000000</f>
        <v>751399.01631500002</v>
      </c>
      <c r="C14" s="205">
        <f>C3/1000000</f>
        <v>865007.83357000002</v>
      </c>
      <c r="D14" s="205">
        <f>D3/1000000</f>
        <v>987659.46161999996</v>
      </c>
      <c r="E14" s="205">
        <f>E3/1000000</f>
        <v>1095131.407103</v>
      </c>
      <c r="I14" s="158"/>
      <c r="J14" s="158"/>
      <c r="K14" s="158"/>
    </row>
    <row r="15" spans="1:13" x14ac:dyDescent="0.25">
      <c r="A15" s="249" t="s">
        <v>312</v>
      </c>
      <c r="B15" s="205">
        <f t="shared" ref="B15:E21" si="2">B4/1000000</f>
        <v>680773.77460899996</v>
      </c>
      <c r="C15" s="205">
        <f t="shared" si="2"/>
        <v>744947.03674300003</v>
      </c>
      <c r="D15" s="205">
        <f t="shared" si="2"/>
        <v>831702.19351999997</v>
      </c>
      <c r="E15" s="205">
        <f t="shared" si="2"/>
        <v>961539.25407499995</v>
      </c>
      <c r="I15" s="75"/>
      <c r="J15" s="75"/>
      <c r="K15" s="75"/>
      <c r="L15" s="94"/>
    </row>
    <row r="16" spans="1:13" x14ac:dyDescent="0.25">
      <c r="A16" s="249" t="s">
        <v>313</v>
      </c>
      <c r="B16" s="205">
        <f t="shared" si="2"/>
        <v>423373.394523</v>
      </c>
      <c r="C16" s="205">
        <f t="shared" si="2"/>
        <v>433787.49911799998</v>
      </c>
      <c r="D16" s="205">
        <f t="shared" si="2"/>
        <v>453952.47252700001</v>
      </c>
      <c r="E16" s="205">
        <f t="shared" si="2"/>
        <v>499791.31106099999</v>
      </c>
    </row>
    <row r="17" spans="1:5" x14ac:dyDescent="0.25">
      <c r="A17" s="249" t="s">
        <v>314</v>
      </c>
      <c r="B17" s="205">
        <f t="shared" si="2"/>
        <v>343591.56335287</v>
      </c>
      <c r="C17" s="205">
        <f t="shared" si="2"/>
        <v>353432.45523831999</v>
      </c>
      <c r="D17" s="205">
        <f t="shared" si="2"/>
        <v>405566.39382979006</v>
      </c>
      <c r="E17" s="205">
        <f t="shared" si="2"/>
        <v>420594.29711831</v>
      </c>
    </row>
    <row r="18" spans="1:5" x14ac:dyDescent="0.25">
      <c r="A18" s="249" t="s">
        <v>315</v>
      </c>
      <c r="B18" s="205">
        <f t="shared" si="2"/>
        <v>101494.49731535</v>
      </c>
      <c r="C18" s="205">
        <f t="shared" si="2"/>
        <v>124025.47953</v>
      </c>
      <c r="D18" s="205">
        <f t="shared" si="2"/>
        <v>124058.511186</v>
      </c>
      <c r="E18" s="205">
        <f t="shared" si="2"/>
        <v>138024.42088699999</v>
      </c>
    </row>
    <row r="19" spans="1:5" x14ac:dyDescent="0.25">
      <c r="A19" s="249" t="s">
        <v>316</v>
      </c>
      <c r="B19" s="205" t="e">
        <f t="shared" si="2"/>
        <v>#VALUE!</v>
      </c>
      <c r="C19" s="205">
        <f t="shared" si="2"/>
        <v>43057.517714540001</v>
      </c>
      <c r="D19" s="205">
        <f t="shared" si="2"/>
        <v>66910.267684999999</v>
      </c>
      <c r="E19" s="205">
        <f t="shared" si="2"/>
        <v>77281.153084000005</v>
      </c>
    </row>
    <row r="20" spans="1:5" x14ac:dyDescent="0.25">
      <c r="A20" s="249" t="s">
        <v>318</v>
      </c>
      <c r="B20" s="205">
        <f t="shared" si="2"/>
        <v>418761.37080363976</v>
      </c>
      <c r="C20" s="205">
        <f t="shared" si="2"/>
        <v>620827.99480623018</v>
      </c>
      <c r="D20" s="205">
        <f t="shared" si="2"/>
        <v>772167.29210026993</v>
      </c>
      <c r="E20" s="205">
        <f t="shared" si="2"/>
        <v>886025.65205639019</v>
      </c>
    </row>
    <row r="21" spans="1:5" x14ac:dyDescent="0.25">
      <c r="A21" s="249" t="s">
        <v>67</v>
      </c>
      <c r="B21" s="205">
        <f t="shared" si="2"/>
        <v>2719393.61691886</v>
      </c>
      <c r="C21" s="205">
        <f t="shared" si="2"/>
        <v>3185085.8167200899</v>
      </c>
      <c r="D21" s="205">
        <f t="shared" si="2"/>
        <v>3642016.5924680601</v>
      </c>
      <c r="E21" s="205">
        <f t="shared" si="2"/>
        <v>4078387.4953847001</v>
      </c>
    </row>
    <row r="22" spans="1:5" x14ac:dyDescent="0.25">
      <c r="A22" s="10"/>
      <c r="B22" s="75"/>
      <c r="C22" s="75"/>
      <c r="D22" s="75"/>
    </row>
    <row r="23" spans="1:5" x14ac:dyDescent="0.25">
      <c r="A23" s="10"/>
      <c r="B23" s="75"/>
      <c r="C23" s="75"/>
      <c r="D23" s="75"/>
    </row>
    <row r="24" spans="1:5" x14ac:dyDescent="0.25">
      <c r="B24" s="70">
        <v>2017</v>
      </c>
    </row>
    <row r="26" spans="1:5" x14ac:dyDescent="0.25">
      <c r="B26" s="4">
        <v>18427389561</v>
      </c>
    </row>
    <row r="27" spans="1:5" x14ac:dyDescent="0.25">
      <c r="B27" s="4">
        <v>19515681855</v>
      </c>
    </row>
    <row r="28" spans="1:5" x14ac:dyDescent="0.25">
      <c r="B28" s="4">
        <v>23449374563</v>
      </c>
    </row>
    <row r="30" spans="1:5" x14ac:dyDescent="0.25">
      <c r="A30" s="4">
        <v>2015</v>
      </c>
      <c r="B30" s="10">
        <v>43057517714.540001</v>
      </c>
    </row>
    <row r="31" spans="1:5" x14ac:dyDescent="0.25">
      <c r="A31" s="4">
        <v>1</v>
      </c>
      <c r="B31" s="4">
        <v>4601925483</v>
      </c>
    </row>
    <row r="32" spans="1:5" x14ac:dyDescent="0.25">
      <c r="A32" s="4">
        <v>2</v>
      </c>
      <c r="B32" s="4">
        <v>9964464444</v>
      </c>
    </row>
    <row r="33" spans="1:2" x14ac:dyDescent="0.25">
      <c r="A33" s="4">
        <v>3</v>
      </c>
      <c r="B33" s="4">
        <v>12068247513</v>
      </c>
    </row>
    <row r="34" spans="1:2" x14ac:dyDescent="0.25">
      <c r="A34" s="4">
        <v>4</v>
      </c>
      <c r="B34" s="4">
        <v>16422880274.540001</v>
      </c>
    </row>
    <row r="35" spans="1:2" x14ac:dyDescent="0.25">
      <c r="A35" s="4">
        <v>2016</v>
      </c>
      <c r="B35" s="10">
        <v>66910267685</v>
      </c>
    </row>
    <row r="36" spans="1:2" x14ac:dyDescent="0.25">
      <c r="A36" s="4">
        <v>1</v>
      </c>
      <c r="B36" s="4">
        <v>12978822092</v>
      </c>
    </row>
    <row r="37" spans="1:2" x14ac:dyDescent="0.25">
      <c r="A37" s="4">
        <v>2</v>
      </c>
      <c r="B37" s="4">
        <v>18044753466</v>
      </c>
    </row>
    <row r="38" spans="1:2" x14ac:dyDescent="0.25">
      <c r="A38" s="4">
        <v>3</v>
      </c>
      <c r="B38" s="4">
        <v>16715456178</v>
      </c>
    </row>
    <row r="39" spans="1:2" x14ac:dyDescent="0.25">
      <c r="A39" s="4">
        <v>4</v>
      </c>
      <c r="B39" s="4">
        <v>19171235949</v>
      </c>
    </row>
    <row r="40" spans="1:2" x14ac:dyDescent="0.25">
      <c r="A40" s="4">
        <v>2017</v>
      </c>
      <c r="B40" s="10">
        <f>+SUM(B41:B44)</f>
        <v>77281153084</v>
      </c>
    </row>
    <row r="41" spans="1:2" x14ac:dyDescent="0.25">
      <c r="A41" s="4">
        <v>1</v>
      </c>
      <c r="B41" s="4">
        <v>15888707105</v>
      </c>
    </row>
    <row r="42" spans="1:2" x14ac:dyDescent="0.25">
      <c r="A42" s="4">
        <v>2</v>
      </c>
      <c r="B42" s="4">
        <v>18427389561</v>
      </c>
    </row>
    <row r="43" spans="1:2" x14ac:dyDescent="0.25">
      <c r="A43" s="4">
        <v>3</v>
      </c>
      <c r="B43" s="4">
        <v>19515681855</v>
      </c>
    </row>
    <row r="44" spans="1:2" x14ac:dyDescent="0.25">
      <c r="A44" s="4">
        <v>4</v>
      </c>
      <c r="B44" s="4">
        <v>23449374563</v>
      </c>
    </row>
  </sheetData>
  <mergeCells count="3">
    <mergeCell ref="H1:M1"/>
    <mergeCell ref="H11:K11"/>
    <mergeCell ref="H12:M12"/>
  </mergeCells>
  <conditionalFormatting sqref="L3:L11">
    <cfRule type="iconSet" priority="1">
      <iconSet iconSet="3Arrows">
        <cfvo type="percent" val="0"/>
        <cfvo type="num" val="0"/>
        <cfvo type="num" val="0"/>
      </iconSet>
    </cfRule>
  </conditionalFormatting>
  <conditionalFormatting sqref="M3:M11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{11C08832-22EC-4579-877C-EE2C4B7F6D50}</x14:id>
        </ext>
      </extLst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1C08832-22EC-4579-877C-EE2C4B7F6D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M3:M11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6"/>
  <sheetViews>
    <sheetView topLeftCell="A13" zoomScaleNormal="100" workbookViewId="0">
      <selection activeCell="E36" sqref="E36"/>
    </sheetView>
  </sheetViews>
  <sheetFormatPr baseColWidth="10" defaultRowHeight="15" x14ac:dyDescent="0.25"/>
  <cols>
    <col min="1" max="1" width="31.85546875" style="4" customWidth="1"/>
    <col min="2" max="4" width="11.42578125" style="4"/>
    <col min="5" max="5" width="10.85546875" style="4" customWidth="1"/>
    <col min="6" max="8" width="10.85546875" customWidth="1"/>
    <col min="9" max="11" width="11.42578125" style="4"/>
    <col min="12" max="12" width="13.140625" style="4" customWidth="1"/>
    <col min="13" max="16384" width="11.42578125" style="4"/>
  </cols>
  <sheetData>
    <row r="2" spans="1:8" x14ac:dyDescent="0.25">
      <c r="A2" s="10" t="s">
        <v>9</v>
      </c>
      <c r="G2" s="10"/>
      <c r="H2" t="s">
        <v>23</v>
      </c>
    </row>
    <row r="3" spans="1:8" x14ac:dyDescent="0.25">
      <c r="A3" s="19"/>
      <c r="B3" s="20">
        <v>2013</v>
      </c>
      <c r="C3" s="20">
        <v>2014</v>
      </c>
      <c r="D3" s="20">
        <v>2015</v>
      </c>
      <c r="E3" s="20">
        <v>2016</v>
      </c>
      <c r="F3" s="44">
        <v>2017</v>
      </c>
    </row>
    <row r="4" spans="1:8" x14ac:dyDescent="0.25">
      <c r="A4" s="19" t="s">
        <v>0</v>
      </c>
      <c r="B4" s="16">
        <v>10.632343780903836</v>
      </c>
      <c r="C4" s="16">
        <v>9.9056452850191175</v>
      </c>
      <c r="D4" s="16">
        <v>9.1999999999999993</v>
      </c>
      <c r="E4" s="16">
        <v>8.5</v>
      </c>
      <c r="F4" s="45">
        <v>8</v>
      </c>
    </row>
    <row r="5" spans="1:8" x14ac:dyDescent="0.25">
      <c r="A5" s="19" t="s">
        <v>1</v>
      </c>
      <c r="B5" s="16">
        <v>15.90171503496814</v>
      </c>
      <c r="C5" s="16">
        <v>15.067607154236292</v>
      </c>
      <c r="D5" s="16">
        <v>14.339012999584661</v>
      </c>
      <c r="E5" s="16">
        <v>13.6</v>
      </c>
      <c r="F5" s="45">
        <v>12.99</v>
      </c>
    </row>
    <row r="6" spans="1:8" x14ac:dyDescent="0.25">
      <c r="A6" s="19" t="s">
        <v>6</v>
      </c>
      <c r="B6" s="2">
        <v>15.13</v>
      </c>
      <c r="C6" s="3">
        <v>15.066445158676069</v>
      </c>
      <c r="D6" s="7">
        <f>0.147484477496973*100</f>
        <v>14.748447749697299</v>
      </c>
      <c r="E6" s="7">
        <v>14.6</v>
      </c>
      <c r="F6" s="19">
        <v>14.2</v>
      </c>
    </row>
    <row r="7" spans="1:8" x14ac:dyDescent="0.25">
      <c r="A7" s="19" t="s">
        <v>2</v>
      </c>
      <c r="B7" s="6">
        <v>27.002171349216169</v>
      </c>
      <c r="C7" s="6">
        <v>25.917051299530065</v>
      </c>
      <c r="D7" s="7">
        <v>25.2</v>
      </c>
      <c r="E7" s="7">
        <v>24.4</v>
      </c>
      <c r="F7" s="19">
        <v>23.8</v>
      </c>
    </row>
    <row r="8" spans="1:8" x14ac:dyDescent="0.25">
      <c r="A8" s="19" t="s">
        <v>3</v>
      </c>
      <c r="B8" s="16">
        <v>40.787051011969957</v>
      </c>
      <c r="C8" s="16">
        <v>39.01</v>
      </c>
      <c r="D8" s="16">
        <v>39</v>
      </c>
      <c r="E8" s="16">
        <v>38.07</v>
      </c>
      <c r="F8" s="45">
        <v>37.32</v>
      </c>
    </row>
    <row r="9" spans="1:8" x14ac:dyDescent="0.25">
      <c r="D9" s="8">
        <f>+C7-D7</f>
        <v>0.71705129953006619</v>
      </c>
    </row>
    <row r="18" spans="1:14" ht="29.25" customHeight="1" x14ac:dyDescent="0.25">
      <c r="H18" s="340" t="s">
        <v>29</v>
      </c>
      <c r="I18" s="340"/>
      <c r="J18" s="340"/>
      <c r="K18" s="340"/>
      <c r="L18" s="340"/>
      <c r="M18" s="340"/>
      <c r="N18" s="340"/>
    </row>
    <row r="20" spans="1:14" x14ac:dyDescent="0.25">
      <c r="A20" s="10" t="s">
        <v>10</v>
      </c>
      <c r="G20" s="10"/>
      <c r="I20" s="4" t="s">
        <v>24</v>
      </c>
    </row>
    <row r="21" spans="1:14" x14ac:dyDescent="0.25">
      <c r="A21" s="19"/>
      <c r="B21" s="20">
        <v>2013</v>
      </c>
      <c r="C21" s="20">
        <v>2014</v>
      </c>
      <c r="D21" s="20">
        <v>2015</v>
      </c>
      <c r="E21" s="20">
        <v>2016</v>
      </c>
      <c r="F21" s="44">
        <v>2017</v>
      </c>
    </row>
    <row r="22" spans="1:14" x14ac:dyDescent="0.25">
      <c r="A22" s="19" t="s">
        <v>0</v>
      </c>
      <c r="B22" s="16">
        <v>87.789560661246597</v>
      </c>
      <c r="C22" s="16">
        <v>91.403644205880695</v>
      </c>
      <c r="D22" s="16">
        <v>92.7</v>
      </c>
      <c r="E22" s="16">
        <v>96.3</v>
      </c>
      <c r="F22" s="45">
        <v>98.68</v>
      </c>
    </row>
    <row r="23" spans="1:14" x14ac:dyDescent="0.25">
      <c r="A23" s="19" t="s">
        <v>1</v>
      </c>
      <c r="B23" s="16">
        <v>93.140090169416283</v>
      </c>
      <c r="C23" s="16">
        <v>96.81616322534623</v>
      </c>
      <c r="D23" s="16">
        <v>98.2</v>
      </c>
      <c r="E23" s="16">
        <v>101.5</v>
      </c>
      <c r="F23" s="45">
        <v>103.51</v>
      </c>
    </row>
    <row r="24" spans="1:14" x14ac:dyDescent="0.25">
      <c r="A24" s="19" t="s">
        <v>6</v>
      </c>
      <c r="B24" s="2">
        <v>106.7</v>
      </c>
      <c r="C24" s="2">
        <v>116.1</v>
      </c>
      <c r="D24" s="7">
        <f>1.18928258283829*100</f>
        <v>118.928258283829</v>
      </c>
      <c r="E24" s="7">
        <v>120.4</v>
      </c>
      <c r="F24" s="19">
        <v>126.2</v>
      </c>
    </row>
    <row r="25" spans="1:14" x14ac:dyDescent="0.25">
      <c r="A25" s="19" t="s">
        <v>2</v>
      </c>
      <c r="B25" s="2">
        <v>107.70627408342959</v>
      </c>
      <c r="C25" s="2">
        <v>111.8704942764917</v>
      </c>
      <c r="D25" s="7">
        <v>112</v>
      </c>
      <c r="E25" s="7">
        <v>114.2</v>
      </c>
      <c r="F25" s="41">
        <v>114</v>
      </c>
    </row>
    <row r="26" spans="1:14" x14ac:dyDescent="0.25">
      <c r="A26" s="19" t="s">
        <v>3</v>
      </c>
      <c r="B26" s="16">
        <v>118.40870724834494</v>
      </c>
      <c r="C26" s="16">
        <v>122.69451096717054</v>
      </c>
      <c r="D26" s="45">
        <v>124.5</v>
      </c>
      <c r="E26" s="45">
        <v>127.3</v>
      </c>
      <c r="F26" s="45">
        <v>127.27</v>
      </c>
    </row>
    <row r="36" spans="9:15" ht="34.5" customHeight="1" x14ac:dyDescent="0.25">
      <c r="I36" s="340" t="s">
        <v>29</v>
      </c>
      <c r="J36" s="340"/>
      <c r="K36" s="340"/>
      <c r="L36" s="340"/>
      <c r="M36" s="340"/>
      <c r="N36" s="340"/>
      <c r="O36" s="340"/>
    </row>
  </sheetData>
  <mergeCells count="2">
    <mergeCell ref="H18:N18"/>
    <mergeCell ref="I36:O36"/>
  </mergeCells>
  <pageMargins left="0.7" right="0.7" top="0.75" bottom="0.75" header="0.3" footer="0.3"/>
  <pageSetup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E570-816E-458D-821D-10EE51154D63}">
  <dimension ref="A1:U30"/>
  <sheetViews>
    <sheetView topLeftCell="D11" zoomScale="91" zoomScaleNormal="91" workbookViewId="0">
      <selection activeCell="O20" sqref="O20:U20"/>
    </sheetView>
  </sheetViews>
  <sheetFormatPr baseColWidth="10" defaultRowHeight="15" x14ac:dyDescent="0.25"/>
  <cols>
    <col min="1" max="1" width="11.42578125" style="4"/>
    <col min="2" max="2" width="28.42578125" style="4" customWidth="1"/>
    <col min="3" max="16384" width="11.42578125" style="4"/>
  </cols>
  <sheetData>
    <row r="1" spans="1:21" x14ac:dyDescent="0.25">
      <c r="A1" s="162"/>
      <c r="N1" s="71"/>
      <c r="O1" s="356"/>
      <c r="P1" s="356"/>
      <c r="Q1" s="356"/>
      <c r="R1" s="356"/>
      <c r="S1" s="356"/>
      <c r="T1" s="356"/>
      <c r="U1" s="356"/>
    </row>
    <row r="2" spans="1:21" x14ac:dyDescent="0.25">
      <c r="C2" s="4" t="s">
        <v>70</v>
      </c>
      <c r="D2" s="4" t="s">
        <v>71</v>
      </c>
      <c r="E2" s="4" t="s">
        <v>72</v>
      </c>
      <c r="F2" s="4" t="s">
        <v>73</v>
      </c>
      <c r="G2" s="4" t="s">
        <v>74</v>
      </c>
      <c r="H2" s="4" t="s">
        <v>75</v>
      </c>
      <c r="I2" s="4" t="s">
        <v>76</v>
      </c>
      <c r="J2" s="4" t="s">
        <v>77</v>
      </c>
      <c r="K2" s="4" t="s">
        <v>78</v>
      </c>
      <c r="L2" s="4" t="s">
        <v>79</v>
      </c>
      <c r="M2" s="4" t="s">
        <v>80</v>
      </c>
      <c r="N2" s="4" t="s">
        <v>81</v>
      </c>
    </row>
    <row r="3" spans="1:21" x14ac:dyDescent="0.25">
      <c r="B3" s="4" t="s">
        <v>184</v>
      </c>
      <c r="C3" s="4">
        <v>5.6742780000000002</v>
      </c>
      <c r="D3" s="4">
        <v>5.6757580000000001</v>
      </c>
      <c r="E3" s="4">
        <v>5.6287200000000004</v>
      </c>
      <c r="F3" s="4">
        <v>5.614376</v>
      </c>
      <c r="G3" s="4">
        <v>5.6059029999999996</v>
      </c>
      <c r="H3" s="4">
        <v>5.5321910000000001</v>
      </c>
      <c r="I3" s="4">
        <v>5.6046300000000002</v>
      </c>
      <c r="J3" s="4">
        <v>5.5465099999999996</v>
      </c>
      <c r="K3" s="4">
        <v>5.4297069999999996</v>
      </c>
      <c r="L3" s="4">
        <v>5.5010300000000001</v>
      </c>
      <c r="M3" s="4">
        <v>5.5378129999999999</v>
      </c>
      <c r="N3" s="4">
        <v>5.5898899999999996</v>
      </c>
    </row>
    <row r="4" spans="1:21" x14ac:dyDescent="0.25">
      <c r="B4" s="4" t="s">
        <v>185</v>
      </c>
      <c r="C4" s="4">
        <v>1.5209859999999999</v>
      </c>
      <c r="D4" s="4">
        <v>1.5052140000000001</v>
      </c>
      <c r="E4" s="4">
        <v>1.5190109999999999</v>
      </c>
      <c r="F4" s="4">
        <v>1.4948779999999999</v>
      </c>
      <c r="G4" s="4">
        <v>1.473795</v>
      </c>
      <c r="H4" s="4">
        <v>1.5471919999999999</v>
      </c>
      <c r="I4" s="4">
        <v>1.5409839999999999</v>
      </c>
      <c r="J4" s="4">
        <v>1.569474</v>
      </c>
      <c r="K4" s="4">
        <v>1.488073</v>
      </c>
      <c r="L4" s="4">
        <v>1.43893</v>
      </c>
      <c r="M4" s="4">
        <v>1.3928149999999999</v>
      </c>
      <c r="N4" s="4">
        <v>1.397764</v>
      </c>
    </row>
    <row r="5" spans="1:21" x14ac:dyDescent="0.25">
      <c r="B5" s="4" t="s">
        <v>330</v>
      </c>
      <c r="C5" s="4">
        <v>7.1952639999999999</v>
      </c>
      <c r="D5" s="4">
        <v>7.1809719999999997</v>
      </c>
      <c r="E5" s="4">
        <v>7.1477310000000003</v>
      </c>
      <c r="F5" s="4">
        <v>7.109254</v>
      </c>
      <c r="G5" s="4">
        <v>7.0796979999999996</v>
      </c>
      <c r="H5" s="4">
        <v>7.079383</v>
      </c>
      <c r="I5" s="4">
        <v>7.1456140000000001</v>
      </c>
      <c r="J5" s="4">
        <v>7.1159840000000001</v>
      </c>
      <c r="K5" s="4">
        <v>6.9177799999999996</v>
      </c>
      <c r="L5" s="4">
        <v>6.9399600000000001</v>
      </c>
      <c r="M5" s="4">
        <v>6.9306279999999996</v>
      </c>
      <c r="N5" s="4">
        <v>6.987654</v>
      </c>
    </row>
    <row r="6" spans="1:21" x14ac:dyDescent="0.25">
      <c r="B6" s="4" t="s">
        <v>331</v>
      </c>
      <c r="C6" s="4">
        <v>5.6742780000000002</v>
      </c>
      <c r="D6" s="4">
        <v>5.6757580000000001</v>
      </c>
      <c r="E6" s="4">
        <v>5.6287200000000004</v>
      </c>
      <c r="F6" s="4">
        <v>5.614376</v>
      </c>
      <c r="G6" s="4">
        <v>5.6059029999999996</v>
      </c>
      <c r="H6" s="4">
        <v>5.5321910000000001</v>
      </c>
      <c r="I6" s="4">
        <v>5.6046300000000002</v>
      </c>
      <c r="J6" s="4">
        <v>5.5465099999999996</v>
      </c>
      <c r="K6" s="4">
        <v>5.5584689999999997</v>
      </c>
      <c r="L6" s="4">
        <v>5.630274</v>
      </c>
      <c r="M6" s="4">
        <v>5.6671259999999997</v>
      </c>
      <c r="N6" s="4">
        <v>5.7353579999999997</v>
      </c>
    </row>
    <row r="7" spans="1:21" x14ac:dyDescent="0.25">
      <c r="B7" s="4" t="s">
        <v>332</v>
      </c>
      <c r="C7" s="4">
        <v>1.5209859999999999</v>
      </c>
      <c r="D7" s="4">
        <v>1.5052140000000001</v>
      </c>
      <c r="E7" s="4">
        <v>1.5190109999999999</v>
      </c>
      <c r="F7" s="4">
        <v>1.4948779999999999</v>
      </c>
      <c r="G7" s="4">
        <v>1.473795</v>
      </c>
      <c r="H7" s="4">
        <v>1.5471919999999999</v>
      </c>
      <c r="I7" s="4">
        <v>1.5409839999999999</v>
      </c>
      <c r="J7" s="4">
        <v>1.569474</v>
      </c>
      <c r="K7" s="4">
        <v>1.527963</v>
      </c>
      <c r="L7" s="4">
        <v>1.477012</v>
      </c>
      <c r="M7" s="4">
        <v>1.429246</v>
      </c>
      <c r="N7" s="4">
        <v>1.4378299999999999</v>
      </c>
    </row>
    <row r="8" spans="1:21" x14ac:dyDescent="0.25">
      <c r="B8" s="4" t="s">
        <v>333</v>
      </c>
      <c r="C8" s="4">
        <v>7.1952639999999999</v>
      </c>
      <c r="D8" s="4">
        <v>7.1809719999999997</v>
      </c>
      <c r="E8" s="4">
        <v>7.1477310000000003</v>
      </c>
      <c r="F8" s="4">
        <v>7.109254</v>
      </c>
      <c r="G8" s="4">
        <v>7.0796979999999996</v>
      </c>
      <c r="H8" s="4">
        <v>7.079383</v>
      </c>
      <c r="I8" s="4">
        <v>7.1456140000000001</v>
      </c>
      <c r="J8" s="4">
        <v>7.1159840000000001</v>
      </c>
      <c r="K8" s="4">
        <v>7.0864320000000003</v>
      </c>
      <c r="L8" s="4">
        <v>7.1072860000000002</v>
      </c>
      <c r="M8" s="4">
        <v>7.0963719999999997</v>
      </c>
      <c r="N8" s="4">
        <v>7.1731879999999997</v>
      </c>
    </row>
    <row r="11" spans="1:21" x14ac:dyDescent="0.25">
      <c r="C11" s="68"/>
      <c r="D11" s="431" t="s">
        <v>329</v>
      </c>
      <c r="E11" s="431"/>
      <c r="F11" s="431"/>
      <c r="G11" s="431"/>
      <c r="H11" s="431"/>
      <c r="I11" s="431"/>
      <c r="J11" s="431"/>
      <c r="K11" s="68"/>
      <c r="L11" s="68"/>
      <c r="M11" s="68"/>
      <c r="N11" s="68"/>
    </row>
    <row r="12" spans="1:21" x14ac:dyDescent="0.25"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4" spans="1:21" x14ac:dyDescent="0.25">
      <c r="C14" s="47"/>
      <c r="D14" s="47"/>
      <c r="E14" s="47"/>
    </row>
    <row r="15" spans="1:21" x14ac:dyDescent="0.25">
      <c r="C15" s="68"/>
      <c r="D15" s="68"/>
      <c r="E15" s="68"/>
    </row>
    <row r="16" spans="1:21" x14ac:dyDescent="0.25">
      <c r="C16" s="68"/>
      <c r="D16" s="68"/>
      <c r="E16" s="68"/>
    </row>
    <row r="20" spans="5:21" ht="30.75" customHeight="1" x14ac:dyDescent="0.25">
      <c r="O20" s="338"/>
      <c r="P20" s="338"/>
      <c r="Q20" s="338"/>
      <c r="R20" s="338"/>
      <c r="S20" s="338"/>
      <c r="T20" s="338"/>
      <c r="U20" s="338"/>
    </row>
    <row r="29" spans="5:21" x14ac:dyDescent="0.25">
      <c r="E29" s="4" t="s">
        <v>567</v>
      </c>
    </row>
    <row r="30" spans="5:21" x14ac:dyDescent="0.25">
      <c r="E30" s="4" t="s">
        <v>368</v>
      </c>
    </row>
  </sheetData>
  <mergeCells count="3">
    <mergeCell ref="O1:U1"/>
    <mergeCell ref="O20:U20"/>
    <mergeCell ref="D11:J11"/>
  </mergeCells>
  <pageMargins left="0.7" right="0.7" top="0.75" bottom="0.75" header="0.3" footer="0.3"/>
  <pageSetup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26E71-5598-469B-8BB5-96CECC4B1F4B}">
  <dimension ref="A2:P33"/>
  <sheetViews>
    <sheetView zoomScale="75" zoomScaleNormal="75" workbookViewId="0">
      <selection activeCell="E1" sqref="E1:E1048576"/>
    </sheetView>
  </sheetViews>
  <sheetFormatPr baseColWidth="10" defaultRowHeight="15" x14ac:dyDescent="0.25"/>
  <cols>
    <col min="1" max="1" width="11.42578125" style="4"/>
    <col min="2" max="4" width="11.42578125" style="4" customWidth="1"/>
    <col min="5" max="5" width="11.42578125" style="76" customWidth="1"/>
    <col min="6" max="26" width="11.42578125" style="4" customWidth="1"/>
    <col min="27" max="16384" width="11.42578125" style="4"/>
  </cols>
  <sheetData>
    <row r="2" spans="1:7" x14ac:dyDescent="0.25">
      <c r="A2" s="4" t="s">
        <v>320</v>
      </c>
    </row>
    <row r="3" spans="1:7" x14ac:dyDescent="0.25">
      <c r="A3" s="4" t="s">
        <v>321</v>
      </c>
      <c r="B3" s="159" t="s">
        <v>13</v>
      </c>
      <c r="C3" s="159" t="s">
        <v>322</v>
      </c>
      <c r="D3" s="159" t="s">
        <v>323</v>
      </c>
      <c r="G3" s="160"/>
    </row>
    <row r="4" spans="1:7" x14ac:dyDescent="0.25">
      <c r="A4" s="19" t="s">
        <v>200</v>
      </c>
      <c r="B4" s="65">
        <v>0.68135623412616475</v>
      </c>
      <c r="C4" s="65">
        <v>0.66484833225006201</v>
      </c>
      <c r="D4" s="65">
        <v>0.65441797565478665</v>
      </c>
      <c r="E4" s="432"/>
      <c r="G4" s="161" t="s">
        <v>324</v>
      </c>
    </row>
    <row r="5" spans="1:7" x14ac:dyDescent="0.25">
      <c r="A5" s="19" t="s">
        <v>202</v>
      </c>
      <c r="B5" s="65">
        <v>0.6060765527442401</v>
      </c>
      <c r="C5" s="65">
        <v>0.56653683800761978</v>
      </c>
      <c r="D5" s="65">
        <v>0.55423554702108169</v>
      </c>
      <c r="E5" s="432"/>
    </row>
    <row r="6" spans="1:7" x14ac:dyDescent="0.25">
      <c r="A6" s="19" t="s">
        <v>206</v>
      </c>
      <c r="B6" s="65">
        <v>0.52681377511699612</v>
      </c>
      <c r="C6" s="65">
        <v>0.5344815589018842</v>
      </c>
      <c r="D6" s="65">
        <v>0.51599964588519287</v>
      </c>
      <c r="E6" s="432"/>
    </row>
    <row r="7" spans="1:7" x14ac:dyDescent="0.25">
      <c r="A7" s="19" t="s">
        <v>204</v>
      </c>
      <c r="B7" s="65">
        <v>0.49876972017905125</v>
      </c>
      <c r="C7" s="65">
        <v>0.50249733149673559</v>
      </c>
      <c r="D7" s="65">
        <v>0.50320041580768582</v>
      </c>
      <c r="E7" s="432"/>
    </row>
    <row r="8" spans="1:7" x14ac:dyDescent="0.25">
      <c r="A8" s="19" t="s">
        <v>207</v>
      </c>
      <c r="B8" s="65">
        <v>0.42566568286177436</v>
      </c>
      <c r="C8" s="65">
        <v>0.42254016801046634</v>
      </c>
      <c r="D8" s="65">
        <v>0.43654747880541434</v>
      </c>
      <c r="E8" s="432"/>
    </row>
    <row r="9" spans="1:7" x14ac:dyDescent="0.25">
      <c r="A9" s="19" t="s">
        <v>205</v>
      </c>
      <c r="B9" s="65">
        <v>0.46616739068696028</v>
      </c>
      <c r="C9" s="65">
        <v>0.43869692750458644</v>
      </c>
      <c r="D9" s="65">
        <v>0.42624810119684203</v>
      </c>
      <c r="E9" s="432"/>
    </row>
    <row r="10" spans="1:7" x14ac:dyDescent="0.25">
      <c r="A10" s="19" t="s">
        <v>203</v>
      </c>
      <c r="B10" s="65">
        <v>0.35428651524619942</v>
      </c>
      <c r="C10" s="65">
        <v>0.35700332490103087</v>
      </c>
      <c r="D10" s="65">
        <v>0.38205985735248948</v>
      </c>
      <c r="E10" s="432"/>
    </row>
    <row r="11" spans="1:7" x14ac:dyDescent="0.25">
      <c r="A11" s="19" t="s">
        <v>208</v>
      </c>
      <c r="B11" s="65">
        <v>0.33176396086692428</v>
      </c>
      <c r="C11" s="65">
        <v>0.33375577971020348</v>
      </c>
      <c r="D11" s="65">
        <v>0.32275920774246081</v>
      </c>
      <c r="E11" s="432"/>
    </row>
    <row r="12" spans="1:7" x14ac:dyDescent="0.25">
      <c r="A12" s="19" t="s">
        <v>209</v>
      </c>
      <c r="B12" s="65">
        <v>0.3059217113303826</v>
      </c>
      <c r="C12" s="65">
        <v>0.29080920614880656</v>
      </c>
      <c r="D12" s="65">
        <v>0.28928040053845971</v>
      </c>
      <c r="E12" s="432"/>
    </row>
    <row r="13" spans="1:7" x14ac:dyDescent="0.25">
      <c r="A13" s="19" t="s">
        <v>211</v>
      </c>
      <c r="B13" s="65">
        <v>0.30322827199718821</v>
      </c>
      <c r="C13" s="65">
        <v>0.27460718800794653</v>
      </c>
      <c r="D13" s="65">
        <v>0.27837609913573153</v>
      </c>
      <c r="E13" s="432"/>
    </row>
    <row r="14" spans="1:7" x14ac:dyDescent="0.25">
      <c r="A14" s="19" t="s">
        <v>210</v>
      </c>
      <c r="B14" s="65">
        <v>0.30572382612806948</v>
      </c>
      <c r="C14" s="65">
        <v>0.28390203035919115</v>
      </c>
      <c r="D14" s="65">
        <v>0.27264075251122188</v>
      </c>
      <c r="E14" s="432"/>
    </row>
    <row r="15" spans="1:7" x14ac:dyDescent="0.25">
      <c r="A15" s="19" t="s">
        <v>48</v>
      </c>
      <c r="B15" s="65">
        <v>0.22983952580598527</v>
      </c>
      <c r="C15" s="65">
        <v>0.23005165314683348</v>
      </c>
      <c r="D15" s="65">
        <v>0.25038943076348968</v>
      </c>
      <c r="E15" s="432"/>
    </row>
    <row r="16" spans="1:7" x14ac:dyDescent="0.25">
      <c r="A16" s="19" t="s">
        <v>213</v>
      </c>
      <c r="B16" s="65">
        <v>0.22756820933595082</v>
      </c>
      <c r="C16" s="65">
        <v>0.22141916639355103</v>
      </c>
      <c r="D16" s="65">
        <v>0.22878613042132223</v>
      </c>
      <c r="E16" s="432"/>
    </row>
    <row r="17" spans="1:16" x14ac:dyDescent="0.25">
      <c r="A17" s="19" t="s">
        <v>215</v>
      </c>
      <c r="B17" s="65">
        <v>0.25725109245810934</v>
      </c>
      <c r="C17" s="65">
        <v>0.23724231678850524</v>
      </c>
      <c r="D17" s="65">
        <v>0.22679086632575005</v>
      </c>
      <c r="E17" s="432"/>
    </row>
    <row r="18" spans="1:16" x14ac:dyDescent="0.25">
      <c r="A18" s="19" t="s">
        <v>216</v>
      </c>
      <c r="B18" s="65">
        <v>0.19422878841453103</v>
      </c>
      <c r="C18" s="65">
        <v>0.18562699046825942</v>
      </c>
      <c r="D18" s="65">
        <v>0.19892132328424816</v>
      </c>
      <c r="E18" s="432"/>
    </row>
    <row r="19" spans="1:16" x14ac:dyDescent="0.25">
      <c r="A19" s="19" t="s">
        <v>217</v>
      </c>
      <c r="B19" s="65">
        <v>0.18857632150543677</v>
      </c>
      <c r="C19" s="65">
        <v>0.18693606098319851</v>
      </c>
      <c r="D19" s="65">
        <v>0.19489090076801791</v>
      </c>
      <c r="E19" s="432"/>
    </row>
    <row r="20" spans="1:16" x14ac:dyDescent="0.25">
      <c r="A20" s="19" t="s">
        <v>325</v>
      </c>
      <c r="B20" s="65">
        <v>0.23433643645810781</v>
      </c>
      <c r="C20" s="65">
        <v>0.20997364169713459</v>
      </c>
      <c r="D20" s="65">
        <v>0.1866488428440137</v>
      </c>
      <c r="E20" s="432"/>
    </row>
    <row r="21" spans="1:16" x14ac:dyDescent="0.25">
      <c r="A21" s="19" t="s">
        <v>219</v>
      </c>
      <c r="B21" s="65">
        <v>0.17505814411857459</v>
      </c>
      <c r="C21" s="65">
        <v>0.15442199211807434</v>
      </c>
      <c r="D21" s="65">
        <v>0.14936397015278929</v>
      </c>
      <c r="E21" s="432"/>
    </row>
    <row r="22" spans="1:16" x14ac:dyDescent="0.25">
      <c r="A22" s="19" t="s">
        <v>223</v>
      </c>
      <c r="B22" s="65">
        <v>0.16543013555787278</v>
      </c>
      <c r="C22" s="65">
        <v>0.13281190190624442</v>
      </c>
      <c r="D22" s="65">
        <v>0.13289321397949722</v>
      </c>
      <c r="E22" s="432"/>
    </row>
    <row r="23" spans="1:16" x14ac:dyDescent="0.25">
      <c r="A23" s="19" t="s">
        <v>222</v>
      </c>
      <c r="B23" s="65">
        <v>0.15337088540749869</v>
      </c>
      <c r="C23" s="65">
        <v>0.13423192494020972</v>
      </c>
      <c r="D23" s="65">
        <v>0.13145180212318699</v>
      </c>
      <c r="E23" s="432"/>
    </row>
    <row r="24" spans="1:16" x14ac:dyDescent="0.25">
      <c r="A24" s="19" t="s">
        <v>214</v>
      </c>
      <c r="B24" s="65">
        <v>0.12788838755140461</v>
      </c>
      <c r="C24" s="65">
        <v>0.12490396594684386</v>
      </c>
      <c r="D24" s="65">
        <v>0.1311030184904983</v>
      </c>
      <c r="E24" s="432"/>
    </row>
    <row r="25" spans="1:16" x14ac:dyDescent="0.25">
      <c r="A25" s="19" t="s">
        <v>212</v>
      </c>
      <c r="B25" s="65">
        <v>0.10695445966219813</v>
      </c>
      <c r="C25" s="65">
        <v>0.10074658482163872</v>
      </c>
      <c r="D25" s="65">
        <v>0.12666104584028301</v>
      </c>
      <c r="E25" s="432"/>
    </row>
    <row r="26" spans="1:16" x14ac:dyDescent="0.25">
      <c r="A26" s="19" t="s">
        <v>224</v>
      </c>
      <c r="B26" s="65">
        <v>0.12523589375921942</v>
      </c>
      <c r="C26" s="65">
        <v>0.11491377646226111</v>
      </c>
      <c r="D26" s="65">
        <v>0.1063960204634934</v>
      </c>
      <c r="E26" s="432"/>
    </row>
    <row r="27" spans="1:16" ht="38.25" customHeight="1" x14ac:dyDescent="0.25">
      <c r="A27" s="19" t="s">
        <v>220</v>
      </c>
      <c r="B27" s="65">
        <v>0.10947174369080161</v>
      </c>
      <c r="C27" s="65">
        <v>0.1047495551629067</v>
      </c>
      <c r="D27" s="65">
        <v>0.1029335786255397</v>
      </c>
      <c r="E27" s="432"/>
      <c r="G27" s="338" t="s">
        <v>326</v>
      </c>
      <c r="H27" s="338"/>
      <c r="I27" s="338"/>
      <c r="J27" s="338"/>
      <c r="K27" s="338"/>
      <c r="L27" s="338"/>
      <c r="M27" s="338"/>
      <c r="N27" s="338"/>
      <c r="O27" s="338"/>
      <c r="P27" s="338"/>
    </row>
    <row r="28" spans="1:16" x14ac:dyDescent="0.25">
      <c r="A28" s="19" t="s">
        <v>225</v>
      </c>
      <c r="B28" s="65">
        <v>0.12831208228658103</v>
      </c>
      <c r="C28" s="65">
        <v>0.11134215794292454</v>
      </c>
      <c r="D28" s="65">
        <v>0.10264855221627556</v>
      </c>
      <c r="E28" s="432"/>
    </row>
    <row r="29" spans="1:16" x14ac:dyDescent="0.25">
      <c r="A29" s="19" t="s">
        <v>226</v>
      </c>
      <c r="B29" s="65">
        <v>0.1099764211062962</v>
      </c>
      <c r="C29" s="65">
        <v>0.10357991507927233</v>
      </c>
      <c r="D29" s="65">
        <v>0.10020273772141093</v>
      </c>
      <c r="E29" s="432"/>
    </row>
    <row r="30" spans="1:16" x14ac:dyDescent="0.25">
      <c r="A30" s="19" t="s">
        <v>227</v>
      </c>
      <c r="B30" s="65">
        <v>9.090378327884166E-2</v>
      </c>
      <c r="C30" s="65">
        <v>7.8872128561569554E-2</v>
      </c>
      <c r="D30" s="65">
        <v>7.6311685014236741E-2</v>
      </c>
      <c r="E30" s="432"/>
    </row>
    <row r="31" spans="1:16" x14ac:dyDescent="0.25">
      <c r="A31" s="19" t="s">
        <v>229</v>
      </c>
      <c r="B31" s="65">
        <v>5.867940199335548E-2</v>
      </c>
      <c r="C31" s="65">
        <v>5.2296733737176949E-2</v>
      </c>
      <c r="D31" s="65">
        <v>4.8024195547622592E-2</v>
      </c>
      <c r="E31" s="432"/>
    </row>
    <row r="32" spans="1:16" x14ac:dyDescent="0.25">
      <c r="A32" s="19" t="s">
        <v>327</v>
      </c>
      <c r="B32" s="65">
        <v>2.2191070672873466E-2</v>
      </c>
      <c r="C32" s="65">
        <v>1.6782512079791218E-2</v>
      </c>
      <c r="D32" s="65">
        <v>1.2675967426298845E-2</v>
      </c>
      <c r="E32" s="432"/>
    </row>
    <row r="33" spans="1:5" x14ac:dyDescent="0.25">
      <c r="A33" s="19" t="s">
        <v>328</v>
      </c>
      <c r="B33" s="65">
        <v>0.41327910665847134</v>
      </c>
      <c r="C33" s="65">
        <v>0.39988424177751453</v>
      </c>
      <c r="D33" s="65">
        <v>0.39494240510103235</v>
      </c>
      <c r="E33" s="432"/>
    </row>
  </sheetData>
  <mergeCells count="1">
    <mergeCell ref="G27:P27"/>
  </mergeCells>
  <pageMargins left="0.7" right="0.7" top="0.75" bottom="0.75" header="0.3" footer="0.3"/>
  <pageSetup orientation="portrait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A23A-E976-4112-846E-035FA3915241}">
  <dimension ref="B2:T31"/>
  <sheetViews>
    <sheetView zoomScale="91" zoomScaleNormal="91" workbookViewId="0">
      <selection activeCell="B3" sqref="B3:N10"/>
    </sheetView>
  </sheetViews>
  <sheetFormatPr baseColWidth="10" defaultRowHeight="16.5" customHeight="1" x14ac:dyDescent="0.25"/>
  <cols>
    <col min="1" max="1" width="11.42578125" style="4"/>
    <col min="2" max="2" width="28.42578125" style="4" customWidth="1"/>
    <col min="3" max="16384" width="11.42578125" style="4"/>
  </cols>
  <sheetData>
    <row r="2" spans="2:20" ht="16.5" customHeight="1" x14ac:dyDescent="0.25">
      <c r="T2" s="161"/>
    </row>
    <row r="3" spans="2:20" ht="16.5" customHeight="1" x14ac:dyDescent="0.25">
      <c r="B3" s="19" t="s">
        <v>335</v>
      </c>
      <c r="C3" s="19" t="s">
        <v>70</v>
      </c>
      <c r="D3" s="19" t="s">
        <v>71</v>
      </c>
      <c r="E3" s="19" t="s">
        <v>72</v>
      </c>
      <c r="F3" s="19" t="s">
        <v>73</v>
      </c>
      <c r="G3" s="19" t="s">
        <v>74</v>
      </c>
      <c r="H3" s="19" t="s">
        <v>75</v>
      </c>
      <c r="I3" s="19" t="s">
        <v>76</v>
      </c>
      <c r="J3" s="19" t="s">
        <v>77</v>
      </c>
      <c r="K3" s="19" t="s">
        <v>78</v>
      </c>
      <c r="L3" s="19" t="s">
        <v>79</v>
      </c>
      <c r="M3" s="19" t="s">
        <v>80</v>
      </c>
      <c r="N3" s="19" t="s">
        <v>81</v>
      </c>
      <c r="P3" s="163"/>
      <c r="Q3" s="163"/>
      <c r="R3" s="163"/>
    </row>
    <row r="4" spans="2:20" ht="16.5" customHeight="1" x14ac:dyDescent="0.25">
      <c r="B4" s="19" t="s">
        <v>336</v>
      </c>
      <c r="C4" s="19">
        <v>1.5846070000000001</v>
      </c>
      <c r="D4" s="19">
        <v>1.638163</v>
      </c>
      <c r="E4" s="19">
        <v>1.6778120000000001</v>
      </c>
      <c r="F4" s="19">
        <v>1.7120930000000001</v>
      </c>
      <c r="G4" s="19">
        <v>1.757385</v>
      </c>
      <c r="H4" s="19">
        <v>1.8083640000000001</v>
      </c>
      <c r="I4" s="19">
        <v>1.851872</v>
      </c>
      <c r="J4" s="19">
        <v>1.9012629999999999</v>
      </c>
      <c r="K4" s="19">
        <v>1.976496</v>
      </c>
      <c r="L4" s="19">
        <v>2.0417079999999999</v>
      </c>
      <c r="M4" s="19">
        <v>2.082713</v>
      </c>
      <c r="N4" s="19">
        <v>2.1220690000000002</v>
      </c>
      <c r="O4" s="71"/>
      <c r="P4" s="71"/>
      <c r="Q4" s="71"/>
      <c r="R4" s="69"/>
      <c r="S4" s="164"/>
    </row>
    <row r="5" spans="2:20" ht="16.5" customHeight="1" x14ac:dyDescent="0.25">
      <c r="B5" s="19" t="s">
        <v>337</v>
      </c>
      <c r="C5" s="19">
        <v>1.6424449999999999</v>
      </c>
      <c r="D5" s="19">
        <v>1.602698</v>
      </c>
      <c r="E5" s="19">
        <v>1.5678559999999999</v>
      </c>
      <c r="F5" s="19">
        <v>1.551779</v>
      </c>
      <c r="G5" s="19">
        <v>1.5343500000000001</v>
      </c>
      <c r="H5" s="19">
        <v>1.52153</v>
      </c>
      <c r="I5" s="19">
        <v>1.590338</v>
      </c>
      <c r="J5" s="19">
        <v>1.5575429999999999</v>
      </c>
      <c r="K5" s="19">
        <v>1.4890369999999999</v>
      </c>
      <c r="L5" s="19">
        <v>1.4864470000000001</v>
      </c>
      <c r="M5" s="19">
        <v>1.5138069999999999</v>
      </c>
      <c r="N5" s="19">
        <v>1.519525</v>
      </c>
      <c r="O5" s="71"/>
      <c r="P5" s="71"/>
      <c r="Q5" s="71"/>
      <c r="R5" s="69"/>
      <c r="S5" s="164"/>
    </row>
    <row r="6" spans="2:20" ht="16.5" customHeight="1" x14ac:dyDescent="0.25">
      <c r="B6" s="19" t="s">
        <v>338</v>
      </c>
      <c r="C6" s="19">
        <v>1.432321</v>
      </c>
      <c r="D6" s="19">
        <v>1.428285</v>
      </c>
      <c r="E6" s="19">
        <v>1.438364</v>
      </c>
      <c r="F6" s="19">
        <v>1.414957</v>
      </c>
      <c r="G6" s="19">
        <v>1.3876379999999999</v>
      </c>
      <c r="H6" s="19">
        <v>1.3738030000000001</v>
      </c>
      <c r="I6" s="19">
        <v>1.361451</v>
      </c>
      <c r="J6" s="19">
        <v>1.3499110000000001</v>
      </c>
      <c r="K6" s="19">
        <v>1.349243</v>
      </c>
      <c r="L6" s="19">
        <v>1.2727820000000001</v>
      </c>
      <c r="M6" s="19">
        <v>1.262508</v>
      </c>
      <c r="N6" s="19">
        <v>1.2514270000000001</v>
      </c>
      <c r="O6" s="71"/>
      <c r="P6" s="71"/>
      <c r="Q6" s="71"/>
      <c r="R6" s="69"/>
      <c r="S6" s="164"/>
    </row>
    <row r="7" spans="2:20" ht="16.5" customHeight="1" x14ac:dyDescent="0.25">
      <c r="B7" s="19" t="s">
        <v>109</v>
      </c>
      <c r="C7" s="19">
        <v>1.411232</v>
      </c>
      <c r="D7" s="19">
        <v>1.3994759999999999</v>
      </c>
      <c r="E7" s="19">
        <v>1.384031</v>
      </c>
      <c r="F7" s="19">
        <v>1.3593219999999999</v>
      </c>
      <c r="G7" s="19">
        <v>1.339178</v>
      </c>
      <c r="H7" s="19">
        <v>1.3174110000000001</v>
      </c>
      <c r="I7" s="19">
        <v>1.3002089999999999</v>
      </c>
      <c r="J7" s="19">
        <v>1.2782560000000001</v>
      </c>
      <c r="K7" s="19">
        <v>1.26118</v>
      </c>
      <c r="L7" s="19">
        <v>1.2255180000000001</v>
      </c>
      <c r="M7" s="19">
        <v>1.2044980000000001</v>
      </c>
      <c r="N7" s="19">
        <v>1.177432</v>
      </c>
      <c r="O7" s="71"/>
      <c r="P7" s="71"/>
      <c r="Q7" s="71"/>
      <c r="R7" s="69"/>
      <c r="S7" s="164"/>
    </row>
    <row r="8" spans="2:20" ht="16.5" customHeight="1" x14ac:dyDescent="0.25">
      <c r="B8" s="19" t="s">
        <v>339</v>
      </c>
      <c r="C8" s="19">
        <v>0.19378200000000001</v>
      </c>
      <c r="D8" s="19">
        <v>0.193666</v>
      </c>
      <c r="E8" s="19">
        <v>0.19331000000000001</v>
      </c>
      <c r="F8" s="19">
        <v>0.19298000000000001</v>
      </c>
      <c r="G8" s="19">
        <v>0.19207199999999999</v>
      </c>
      <c r="H8" s="19">
        <v>0.191188</v>
      </c>
      <c r="I8" s="19">
        <v>0.19282299999999999</v>
      </c>
      <c r="J8" s="19">
        <v>0.19071399999999999</v>
      </c>
      <c r="K8" s="19"/>
      <c r="L8" s="19"/>
      <c r="M8" s="19"/>
      <c r="N8" s="19"/>
      <c r="O8" s="71"/>
      <c r="P8" s="71"/>
      <c r="Q8" s="71"/>
      <c r="R8" s="69"/>
      <c r="S8" s="164"/>
    </row>
    <row r="9" spans="2:20" ht="16.5" customHeight="1" x14ac:dyDescent="0.25">
      <c r="B9" s="19" t="s">
        <v>340</v>
      </c>
      <c r="C9" s="19">
        <v>0.93087699999999995</v>
      </c>
      <c r="D9" s="19">
        <v>0.91868399999999995</v>
      </c>
      <c r="E9" s="19">
        <v>0.88635799999999998</v>
      </c>
      <c r="F9" s="19">
        <v>0.87812299999999999</v>
      </c>
      <c r="G9" s="19">
        <v>0.86907500000000004</v>
      </c>
      <c r="H9" s="19">
        <v>0.86708700000000005</v>
      </c>
      <c r="I9" s="19">
        <v>0.84892100000000004</v>
      </c>
      <c r="J9" s="19">
        <v>0.83829699999999996</v>
      </c>
      <c r="K9" s="19">
        <v>0.82356799999999997</v>
      </c>
      <c r="L9" s="19">
        <v>0.89491600000000004</v>
      </c>
      <c r="M9" s="19">
        <v>0.84869499999999998</v>
      </c>
      <c r="N9" s="19">
        <v>0.91720100000000004</v>
      </c>
      <c r="O9" s="71"/>
      <c r="P9" s="71"/>
      <c r="Q9" s="71"/>
      <c r="R9" s="69"/>
      <c r="S9" s="164"/>
    </row>
    <row r="10" spans="2:20" ht="16.5" customHeight="1" x14ac:dyDescent="0.25">
      <c r="B10" s="19"/>
      <c r="C10" s="19">
        <v>7.1952639999999999</v>
      </c>
      <c r="D10" s="19">
        <v>7.1809719999999997</v>
      </c>
      <c r="E10" s="19">
        <v>7.1477310000000003</v>
      </c>
      <c r="F10" s="19">
        <v>7.109254</v>
      </c>
      <c r="G10" s="19">
        <v>7.0796980000000005</v>
      </c>
      <c r="H10" s="19">
        <v>7.079383</v>
      </c>
      <c r="I10" s="19">
        <v>7.1456139999999992</v>
      </c>
      <c r="J10" s="19">
        <v>7.1159839999999992</v>
      </c>
      <c r="K10" s="19">
        <v>6.8995239999999995</v>
      </c>
      <c r="L10" s="19">
        <v>6.9213710000000006</v>
      </c>
      <c r="M10" s="19">
        <v>6.9122210000000006</v>
      </c>
      <c r="N10" s="19">
        <v>6.9876540000000009</v>
      </c>
      <c r="O10" s="71"/>
      <c r="P10" s="71"/>
      <c r="Q10" s="71"/>
      <c r="R10" s="69"/>
      <c r="S10" s="165"/>
    </row>
    <row r="12" spans="2:20" ht="16.5" customHeight="1" x14ac:dyDescent="0.25">
      <c r="D12" s="339" t="s">
        <v>341</v>
      </c>
      <c r="E12" s="339"/>
      <c r="F12" s="339"/>
      <c r="G12" s="339"/>
      <c r="H12" s="339"/>
      <c r="I12" s="339"/>
      <c r="J12" s="339"/>
      <c r="S12" s="94"/>
    </row>
    <row r="13" spans="2:20" ht="16.5" customHeight="1" x14ac:dyDescent="0.25">
      <c r="J13" s="68">
        <f>(N4-C4)/C4</f>
        <v>0.33917684321727726</v>
      </c>
      <c r="S13" s="94"/>
    </row>
    <row r="14" spans="2:20" ht="16.5" customHeight="1" x14ac:dyDescent="0.25">
      <c r="S14" s="94"/>
    </row>
    <row r="15" spans="2:20" ht="16.5" customHeight="1" x14ac:dyDescent="0.25">
      <c r="S15" s="94"/>
    </row>
    <row r="16" spans="2:20" ht="16.5" customHeight="1" x14ac:dyDescent="0.25">
      <c r="S16" s="94"/>
    </row>
    <row r="17" spans="4:19" ht="16.5" customHeight="1" x14ac:dyDescent="0.25">
      <c r="S17" s="94"/>
    </row>
    <row r="18" spans="4:19" ht="16.5" customHeight="1" x14ac:dyDescent="0.25">
      <c r="S18" s="94"/>
    </row>
    <row r="19" spans="4:19" ht="16.5" customHeight="1" x14ac:dyDescent="0.25">
      <c r="S19" s="94"/>
    </row>
    <row r="31" spans="4:19" ht="86.25" customHeight="1" x14ac:dyDescent="0.25">
      <c r="D31" s="338" t="s">
        <v>342</v>
      </c>
      <c r="E31" s="338"/>
      <c r="F31" s="338"/>
      <c r="G31" s="338"/>
      <c r="H31" s="338"/>
      <c r="I31" s="338"/>
      <c r="J31" s="338"/>
      <c r="K31" s="338"/>
    </row>
  </sheetData>
  <mergeCells count="2">
    <mergeCell ref="D12:J12"/>
    <mergeCell ref="D31:K31"/>
  </mergeCells>
  <pageMargins left="0.7" right="0.7" top="0.75" bottom="0.75" header="0.3" footer="0.3"/>
  <pageSetup orientation="portrait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EC47-F013-404E-957C-07FF63B69BD0}">
  <dimension ref="B1:Q23"/>
  <sheetViews>
    <sheetView topLeftCell="A12" zoomScaleNormal="100" workbookViewId="0">
      <selection activeCell="P3" sqref="P3:Q3"/>
    </sheetView>
  </sheetViews>
  <sheetFormatPr baseColWidth="10" defaultRowHeight="16.5" customHeight="1" x14ac:dyDescent="0.25"/>
  <cols>
    <col min="1" max="16384" width="11.42578125" style="4"/>
  </cols>
  <sheetData>
    <row r="1" spans="2:17" ht="16.5" customHeight="1" x14ac:dyDescent="0.25">
      <c r="B1" s="433" t="s">
        <v>343</v>
      </c>
      <c r="C1" s="48" t="s">
        <v>70</v>
      </c>
      <c r="D1" s="48" t="s">
        <v>71</v>
      </c>
      <c r="E1" s="48" t="s">
        <v>72</v>
      </c>
      <c r="F1" s="48" t="s">
        <v>73</v>
      </c>
      <c r="G1" s="48" t="s">
        <v>74</v>
      </c>
      <c r="H1" s="48" t="s">
        <v>75</v>
      </c>
      <c r="I1" s="48" t="s">
        <v>76</v>
      </c>
      <c r="J1" s="48" t="s">
        <v>77</v>
      </c>
      <c r="K1" s="48" t="s">
        <v>78</v>
      </c>
      <c r="L1" s="48" t="s">
        <v>79</v>
      </c>
      <c r="M1" s="48" t="s">
        <v>80</v>
      </c>
      <c r="N1" s="48" t="s">
        <v>81</v>
      </c>
    </row>
    <row r="2" spans="2:17" ht="16.5" customHeight="1" x14ac:dyDescent="0.25">
      <c r="B2" s="433" t="s">
        <v>344</v>
      </c>
      <c r="C2" s="434">
        <v>1746.9722389999999</v>
      </c>
      <c r="D2" s="434">
        <v>1773.410523</v>
      </c>
      <c r="E2" s="434">
        <v>1705.021326</v>
      </c>
      <c r="F2" s="434">
        <v>1620.7408290000001</v>
      </c>
      <c r="G2" s="434">
        <v>1467.111263</v>
      </c>
      <c r="H2" s="434">
        <v>1623.518337</v>
      </c>
      <c r="I2" s="434">
        <v>1501.083034</v>
      </c>
      <c r="J2" s="434">
        <v>1371.878782</v>
      </c>
      <c r="K2" s="434">
        <v>1254.5425580000001</v>
      </c>
      <c r="L2" s="434">
        <v>972.28666399999997</v>
      </c>
      <c r="M2" s="434">
        <v>1032.7823599999999</v>
      </c>
      <c r="N2" s="434">
        <v>953.83247600000004</v>
      </c>
      <c r="O2" s="74"/>
      <c r="P2" s="74"/>
      <c r="Q2" s="166"/>
    </row>
    <row r="3" spans="2:17" ht="16.5" customHeight="1" x14ac:dyDescent="0.25">
      <c r="B3" s="433" t="s">
        <v>184</v>
      </c>
      <c r="C3" s="434">
        <v>4942.7524530000001</v>
      </c>
      <c r="D3" s="434">
        <v>4928.1545580000002</v>
      </c>
      <c r="E3" s="434">
        <v>4549.3968800000002</v>
      </c>
      <c r="F3" s="434">
        <v>4262.3588010000003</v>
      </c>
      <c r="G3" s="434">
        <v>3928.1647499999999</v>
      </c>
      <c r="H3" s="434">
        <v>3728.2960710000002</v>
      </c>
      <c r="I3" s="434">
        <v>3543.044805</v>
      </c>
      <c r="J3" s="434">
        <v>3442.3933419999998</v>
      </c>
      <c r="K3" s="434">
        <v>3037.289264</v>
      </c>
      <c r="L3" s="434">
        <v>2563.2321480000001</v>
      </c>
      <c r="M3" s="434">
        <v>2697.2715149999999</v>
      </c>
      <c r="N3" s="434">
        <v>2459.6675949999999</v>
      </c>
      <c r="O3" s="74"/>
      <c r="P3" s="161"/>
      <c r="Q3" s="166"/>
    </row>
    <row r="4" spans="2:17" ht="16.5" customHeight="1" x14ac:dyDescent="0.25">
      <c r="B4" s="433" t="s">
        <v>67</v>
      </c>
      <c r="C4" s="434">
        <v>6689.7246919999998</v>
      </c>
      <c r="D4" s="434">
        <v>6701.5650809999997</v>
      </c>
      <c r="E4" s="434">
        <v>6254.4182060000003</v>
      </c>
      <c r="F4" s="434">
        <v>5883.0996299999997</v>
      </c>
      <c r="G4" s="434">
        <v>5395.2760129999997</v>
      </c>
      <c r="H4" s="434">
        <v>5351.8144080000002</v>
      </c>
      <c r="I4" s="434">
        <v>5044.1278389999998</v>
      </c>
      <c r="J4" s="434">
        <v>4814.2721240000001</v>
      </c>
      <c r="K4" s="434">
        <v>4291.8318220000001</v>
      </c>
      <c r="L4" s="434">
        <v>3535.5188119999998</v>
      </c>
      <c r="M4" s="434">
        <v>3730.0538750000001</v>
      </c>
      <c r="N4" s="434">
        <v>3413.5000709999999</v>
      </c>
      <c r="O4" s="74"/>
      <c r="P4" s="74"/>
      <c r="Q4" s="166"/>
    </row>
    <row r="5" spans="2:17" ht="16.5" customHeight="1" x14ac:dyDescent="0.25">
      <c r="P5" s="74"/>
    </row>
    <row r="6" spans="2:17" ht="16.5" customHeight="1" x14ac:dyDescent="0.25">
      <c r="E6" s="339" t="s">
        <v>345</v>
      </c>
      <c r="F6" s="339"/>
      <c r="G6" s="339"/>
      <c r="H6" s="339"/>
      <c r="I6" s="339"/>
      <c r="M6" s="74"/>
      <c r="N6" s="40"/>
      <c r="P6" s="68"/>
    </row>
    <row r="7" spans="2:17" ht="16.5" customHeight="1" x14ac:dyDescent="0.25">
      <c r="M7" s="74"/>
      <c r="N7" s="40"/>
    </row>
    <row r="8" spans="2:17" ht="16.5" customHeight="1" x14ac:dyDescent="0.25">
      <c r="M8" s="74"/>
      <c r="N8" s="40"/>
    </row>
    <row r="17" spans="4:10" ht="16.5" customHeight="1" x14ac:dyDescent="0.25">
      <c r="G17" s="161"/>
    </row>
    <row r="23" spans="4:10" ht="75.75" customHeight="1" x14ac:dyDescent="0.25">
      <c r="D23" s="338" t="s">
        <v>346</v>
      </c>
      <c r="E23" s="338"/>
      <c r="F23" s="338"/>
      <c r="G23" s="338"/>
      <c r="H23" s="338"/>
      <c r="I23" s="338"/>
      <c r="J23" s="338"/>
    </row>
  </sheetData>
  <mergeCells count="2">
    <mergeCell ref="E6:I6"/>
    <mergeCell ref="D23:J23"/>
  </mergeCells>
  <pageMargins left="0.7" right="0.7" top="0.75" bottom="0.75" header="0.3" footer="0.3"/>
  <pageSetup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F6AC-D47E-488C-A2C6-544262DD86EE}">
  <dimension ref="B1:G16"/>
  <sheetViews>
    <sheetView zoomScaleNormal="100" workbookViewId="0">
      <selection activeCell="B4" sqref="B4"/>
    </sheetView>
  </sheetViews>
  <sheetFormatPr baseColWidth="10" defaultRowHeight="17.25" customHeight="1" x14ac:dyDescent="0.25"/>
  <cols>
    <col min="1" max="16384" width="11.42578125" style="4"/>
  </cols>
  <sheetData>
    <row r="1" spans="2:7" ht="17.25" customHeight="1" x14ac:dyDescent="0.25">
      <c r="B1" s="162"/>
      <c r="C1" s="167"/>
      <c r="D1" s="167"/>
      <c r="E1" s="167"/>
    </row>
    <row r="3" spans="2:7" ht="17.25" customHeight="1" x14ac:dyDescent="0.25">
      <c r="B3" s="161" t="s">
        <v>356</v>
      </c>
    </row>
    <row r="4" spans="2:7" ht="17.25" customHeight="1" x14ac:dyDescent="0.25">
      <c r="B4" s="168" t="s">
        <v>347</v>
      </c>
      <c r="C4" s="168">
        <v>2015</v>
      </c>
      <c r="D4" s="168">
        <v>2016</v>
      </c>
      <c r="E4" s="168">
        <v>2017</v>
      </c>
      <c r="F4" s="169" t="s">
        <v>348</v>
      </c>
      <c r="G4" s="168" t="s">
        <v>349</v>
      </c>
    </row>
    <row r="5" spans="2:7" ht="17.25" customHeight="1" x14ac:dyDescent="0.25">
      <c r="B5" s="170" t="s">
        <v>337</v>
      </c>
      <c r="C5" s="171">
        <v>8390.1489180000008</v>
      </c>
      <c r="D5" s="171">
        <v>7008.2430430000004</v>
      </c>
      <c r="E5" s="171">
        <v>5804.7985930000004</v>
      </c>
      <c r="F5" s="172">
        <v>-0.17171842394964154</v>
      </c>
      <c r="G5" s="173">
        <v>0.38773866749206148</v>
      </c>
    </row>
    <row r="6" spans="2:7" ht="17.25" customHeight="1" x14ac:dyDescent="0.25">
      <c r="B6" s="170" t="s">
        <v>336</v>
      </c>
      <c r="C6" s="171">
        <v>6126.8345300000001</v>
      </c>
      <c r="D6" s="171">
        <v>5296.6342050000003</v>
      </c>
      <c r="E6" s="171">
        <v>5410.9701050000003</v>
      </c>
      <c r="F6" s="172">
        <v>2.1586519962444723E-2</v>
      </c>
      <c r="G6" s="173">
        <v>0.36143240884913852</v>
      </c>
    </row>
    <row r="7" spans="2:7" ht="17.25" customHeight="1" x14ac:dyDescent="0.25">
      <c r="B7" s="170" t="s">
        <v>109</v>
      </c>
      <c r="C7" s="171">
        <v>4138.7868529999996</v>
      </c>
      <c r="D7" s="171">
        <v>3011.9217130000002</v>
      </c>
      <c r="E7" s="171">
        <v>1188.4326349999999</v>
      </c>
      <c r="F7" s="172">
        <v>-0.6054237964185758</v>
      </c>
      <c r="G7" s="173">
        <v>7.9382820767400802E-2</v>
      </c>
    </row>
    <row r="8" spans="2:7" ht="17.25" customHeight="1" x14ac:dyDescent="0.25">
      <c r="B8" s="170" t="s">
        <v>350</v>
      </c>
      <c r="C8" s="171">
        <v>1457.5185449999999</v>
      </c>
      <c r="D8" s="171">
        <v>1251.4540420000001</v>
      </c>
      <c r="E8" s="171">
        <v>691.00664900000004</v>
      </c>
      <c r="F8" s="172">
        <v>-0.44783697538291223</v>
      </c>
      <c r="G8" s="173">
        <v>4.6156639721231865E-2</v>
      </c>
    </row>
    <row r="9" spans="2:7" ht="17.25" customHeight="1" x14ac:dyDescent="0.25">
      <c r="B9" s="170" t="s">
        <v>338</v>
      </c>
      <c r="C9" s="171">
        <v>3626.9415220000001</v>
      </c>
      <c r="D9" s="171">
        <v>2544.8135600000001</v>
      </c>
      <c r="E9" s="171">
        <v>655.67830700000002</v>
      </c>
      <c r="F9" s="172">
        <v>-0.74234721265788917</v>
      </c>
      <c r="G9" s="173">
        <v>4.3796839629579684E-2</v>
      </c>
    </row>
    <row r="10" spans="2:7" ht="17.25" customHeight="1" x14ac:dyDescent="0.25">
      <c r="B10" s="170" t="s">
        <v>351</v>
      </c>
      <c r="C10" s="171">
        <v>787.70059200000003</v>
      </c>
      <c r="D10" s="171">
        <v>664.00017400000002</v>
      </c>
      <c r="E10" s="171">
        <v>624.63753799999995</v>
      </c>
      <c r="F10" s="172">
        <v>-5.9281062778757741E-2</v>
      </c>
      <c r="G10" s="173">
        <v>4.1723433254291703E-2</v>
      </c>
    </row>
    <row r="11" spans="2:7" ht="17.25" customHeight="1" x14ac:dyDescent="0.25">
      <c r="B11" s="170" t="s">
        <v>352</v>
      </c>
      <c r="C11" s="171">
        <v>535.12592099999995</v>
      </c>
      <c r="D11" s="171">
        <v>453.18850500000002</v>
      </c>
      <c r="E11" s="171">
        <v>353.38929999999999</v>
      </c>
      <c r="F11" s="172">
        <v>-0.22021565838259738</v>
      </c>
      <c r="G11" s="173">
        <v>2.3605073301455774E-2</v>
      </c>
    </row>
    <row r="12" spans="2:7" ht="17.25" customHeight="1" x14ac:dyDescent="0.25">
      <c r="B12" s="170" t="s">
        <v>353</v>
      </c>
      <c r="C12" s="171">
        <v>285.25022300000001</v>
      </c>
      <c r="D12" s="171">
        <v>223.935686</v>
      </c>
      <c r="E12" s="171">
        <v>181.25377900000001</v>
      </c>
      <c r="F12" s="172">
        <v>-0.19059895170080215</v>
      </c>
      <c r="G12" s="173">
        <v>1.2107069284386556E-2</v>
      </c>
    </row>
    <row r="13" spans="2:7" ht="17.25" customHeight="1" x14ac:dyDescent="0.25">
      <c r="B13" s="170" t="s">
        <v>354</v>
      </c>
      <c r="C13" s="171">
        <v>180.500505</v>
      </c>
      <c r="D13" s="171">
        <v>151.29945599999999</v>
      </c>
      <c r="E13" s="171">
        <v>60.737673999999998</v>
      </c>
      <c r="F13" s="172">
        <v>-0.59855986527803506</v>
      </c>
      <c r="G13" s="173">
        <v>4.0570477004536485E-3</v>
      </c>
    </row>
    <row r="14" spans="2:7" ht="17.25" customHeight="1" x14ac:dyDescent="0.25">
      <c r="B14" s="174" t="s">
        <v>67</v>
      </c>
      <c r="C14" s="175">
        <v>25528.807609</v>
      </c>
      <c r="D14" s="175">
        <v>20605.490384000001</v>
      </c>
      <c r="E14" s="175">
        <v>14970.904580000002</v>
      </c>
      <c r="F14" s="176">
        <v>-0.27345070168168428</v>
      </c>
      <c r="G14" s="177">
        <v>1.0000000000000002</v>
      </c>
    </row>
    <row r="16" spans="2:7" ht="104.25" customHeight="1" x14ac:dyDescent="0.25">
      <c r="B16" s="338" t="s">
        <v>355</v>
      </c>
      <c r="C16" s="338"/>
      <c r="D16" s="338"/>
      <c r="E16" s="338"/>
      <c r="F16" s="338"/>
      <c r="G16" s="338"/>
    </row>
  </sheetData>
  <mergeCells count="1">
    <mergeCell ref="B16:G16"/>
  </mergeCells>
  <conditionalFormatting sqref="F5:F14">
    <cfRule type="iconSet" priority="2">
      <iconSet iconSet="3Arrows">
        <cfvo type="percent" val="0"/>
        <cfvo type="num" val="0"/>
        <cfvo type="num" val="0"/>
      </iconSet>
    </cfRule>
  </conditionalFormatting>
  <conditionalFormatting sqref="G5:G14">
    <cfRule type="dataBar" priority="1">
      <dataBar>
        <cfvo type="min"/>
        <cfvo type="max"/>
        <color theme="7"/>
      </dataBar>
      <extLst>
        <ext xmlns:x14="http://schemas.microsoft.com/office/spreadsheetml/2009/9/main" uri="{B025F937-C7B1-47D3-B67F-A62EFF666E3E}">
          <x14:id>{89E8D430-4F72-4008-B1B0-3A098D25E055}</x14:id>
        </ext>
      </extLst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E8D430-4F72-4008-B1B0-3A098D25E0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G5:G14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CAC2-AB8C-4F6B-BF04-85E367E3CD6F}">
  <dimension ref="B2:M22"/>
  <sheetViews>
    <sheetView zoomScale="90" zoomScaleNormal="90" workbookViewId="0">
      <selection activeCell="O8" sqref="O8"/>
    </sheetView>
  </sheetViews>
  <sheetFormatPr baseColWidth="10" defaultRowHeight="18" customHeight="1" x14ac:dyDescent="0.25"/>
  <cols>
    <col min="1" max="16384" width="11.42578125" style="4"/>
  </cols>
  <sheetData>
    <row r="2" spans="2:13" ht="33" customHeight="1" x14ac:dyDescent="0.25">
      <c r="G2" s="357" t="s">
        <v>357</v>
      </c>
      <c r="H2" s="357"/>
      <c r="I2" s="357"/>
      <c r="J2" s="357"/>
      <c r="K2" s="357"/>
      <c r="L2" s="357"/>
      <c r="M2" s="357"/>
    </row>
    <row r="6" spans="2:13" ht="18" customHeight="1" x14ac:dyDescent="0.25">
      <c r="B6" s="435" t="s">
        <v>335</v>
      </c>
      <c r="C6" s="436" t="s">
        <v>13</v>
      </c>
      <c r="D6" s="436" t="s">
        <v>322</v>
      </c>
      <c r="E6" s="436" t="s">
        <v>323</v>
      </c>
    </row>
    <row r="7" spans="2:13" ht="18" customHeight="1" x14ac:dyDescent="0.25">
      <c r="B7" s="435" t="s">
        <v>358</v>
      </c>
      <c r="C7" s="171">
        <v>450.56614150597483</v>
      </c>
      <c r="D7" s="171">
        <v>374.962523399568</v>
      </c>
      <c r="E7" s="171">
        <v>318.34501971559098</v>
      </c>
    </row>
    <row r="8" spans="2:13" ht="18" customHeight="1" x14ac:dyDescent="0.25">
      <c r="B8" s="435" t="s">
        <v>359</v>
      </c>
      <c r="C8" s="171">
        <v>338.29484067471668</v>
      </c>
      <c r="D8" s="171">
        <v>279.08219556931914</v>
      </c>
      <c r="E8" s="171">
        <v>267.4204756596061</v>
      </c>
    </row>
    <row r="9" spans="2:13" ht="18" customHeight="1" x14ac:dyDescent="0.25">
      <c r="B9" s="435" t="s">
        <v>352</v>
      </c>
      <c r="C9" s="171">
        <v>317.19962691875429</v>
      </c>
      <c r="D9" s="171">
        <v>268.64020564656676</v>
      </c>
      <c r="E9" s="171">
        <v>213.65324250074968</v>
      </c>
    </row>
    <row r="10" spans="2:13" ht="18" customHeight="1" x14ac:dyDescent="0.25">
      <c r="B10" s="435" t="s">
        <v>336</v>
      </c>
      <c r="C10" s="171">
        <v>298.21367423771181</v>
      </c>
      <c r="D10" s="171">
        <v>232.15419631581744</v>
      </c>
      <c r="E10" s="171">
        <v>212.48798951243654</v>
      </c>
    </row>
    <row r="11" spans="2:13" ht="18" customHeight="1" x14ac:dyDescent="0.25">
      <c r="B11" s="435" t="s">
        <v>350</v>
      </c>
      <c r="C11" s="171">
        <v>404.31908400631141</v>
      </c>
      <c r="D11" s="171">
        <v>352.22500728962268</v>
      </c>
      <c r="E11" s="171">
        <v>155.77864428345219</v>
      </c>
    </row>
    <row r="12" spans="2:13" ht="18" customHeight="1" x14ac:dyDescent="0.25">
      <c r="B12" s="435" t="s">
        <v>353</v>
      </c>
      <c r="C12" s="171">
        <v>135.47887196176103</v>
      </c>
      <c r="D12" s="171">
        <v>123.15255834928178</v>
      </c>
      <c r="E12" s="171">
        <v>106.35835357767372</v>
      </c>
    </row>
    <row r="13" spans="2:13" ht="18" customHeight="1" x14ac:dyDescent="0.25">
      <c r="B13" s="435" t="s">
        <v>109</v>
      </c>
      <c r="C13" s="171">
        <v>253.72862678354844</v>
      </c>
      <c r="D13" s="171">
        <v>196.35618849693125</v>
      </c>
      <c r="E13" s="171">
        <v>84.11190872735466</v>
      </c>
    </row>
    <row r="14" spans="2:13" ht="18" customHeight="1" x14ac:dyDescent="0.25">
      <c r="B14" s="435" t="s">
        <v>338</v>
      </c>
      <c r="C14" s="171">
        <v>213.60728759484095</v>
      </c>
      <c r="D14" s="171">
        <v>157.09761359576052</v>
      </c>
      <c r="E14" s="171">
        <v>43.662042545563317</v>
      </c>
    </row>
    <row r="15" spans="2:13" ht="18" customHeight="1" x14ac:dyDescent="0.25">
      <c r="B15" s="435" t="s">
        <v>360</v>
      </c>
      <c r="C15" s="171">
        <v>57.715983477606898</v>
      </c>
      <c r="D15" s="171">
        <v>51.982650856737628</v>
      </c>
      <c r="E15" s="171">
        <v>69.288735415041046</v>
      </c>
    </row>
    <row r="16" spans="2:13" ht="18" customHeight="1" x14ac:dyDescent="0.25">
      <c r="B16" s="435" t="s">
        <v>361</v>
      </c>
      <c r="C16" s="171">
        <v>299.24386357321504</v>
      </c>
      <c r="D16" s="171">
        <v>241.30523602451422</v>
      </c>
      <c r="E16" s="171">
        <v>178.539947980634</v>
      </c>
    </row>
    <row r="17" spans="2:13" ht="18" customHeight="1" x14ac:dyDescent="0.25">
      <c r="B17" s="162"/>
      <c r="C17" s="167"/>
      <c r="D17" s="167"/>
      <c r="E17" s="167"/>
    </row>
    <row r="18" spans="2:13" ht="18" customHeight="1" x14ac:dyDescent="0.25">
      <c r="B18" s="162"/>
      <c r="C18" s="167"/>
      <c r="D18" s="167"/>
      <c r="E18" s="167"/>
    </row>
    <row r="19" spans="2:13" ht="18" customHeight="1" x14ac:dyDescent="0.25">
      <c r="I19" s="74"/>
      <c r="J19" s="74"/>
    </row>
    <row r="20" spans="2:13" ht="18" customHeight="1" x14ac:dyDescent="0.25">
      <c r="I20" s="68"/>
      <c r="J20" s="68"/>
    </row>
    <row r="22" spans="2:13" ht="72.75" customHeight="1" x14ac:dyDescent="0.25">
      <c r="F22" s="338" t="s">
        <v>362</v>
      </c>
      <c r="G22" s="338"/>
      <c r="H22" s="338"/>
      <c r="I22" s="338"/>
      <c r="J22" s="338"/>
      <c r="K22" s="338"/>
      <c r="L22" s="338"/>
      <c r="M22" s="338"/>
    </row>
  </sheetData>
  <mergeCells count="2">
    <mergeCell ref="G2:M2"/>
    <mergeCell ref="F22:M22"/>
  </mergeCells>
  <pageMargins left="0.7" right="0.7" top="0.75" bottom="0.75" header="0.3" footer="0.3"/>
  <pageSetup orientation="portrait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2225-7A2B-4918-A355-3C04A0C48F7D}">
  <dimension ref="A1:S26"/>
  <sheetViews>
    <sheetView zoomScaleNormal="100" workbookViewId="0">
      <selection activeCell="A2" sqref="A2:M4"/>
    </sheetView>
  </sheetViews>
  <sheetFormatPr baseColWidth="10" defaultRowHeight="15" x14ac:dyDescent="0.25"/>
  <cols>
    <col min="1" max="1" width="17.140625" style="4" customWidth="1"/>
    <col min="2" max="6" width="13.140625" style="4" customWidth="1"/>
    <col min="7" max="7" width="8.85546875" style="4" customWidth="1"/>
    <col min="8" max="8" width="9.5703125" style="4" customWidth="1"/>
    <col min="9" max="9" width="8.5703125" style="4" customWidth="1"/>
    <col min="10" max="10" width="9.85546875" style="4" customWidth="1"/>
    <col min="11" max="11" width="9.5703125" style="4" customWidth="1"/>
    <col min="12" max="12" width="10" style="4" customWidth="1"/>
    <col min="13" max="13" width="11.140625" style="4" customWidth="1"/>
    <col min="14" max="14" width="11.42578125" style="4"/>
    <col min="15" max="15" width="20.42578125" style="4" bestFit="1" customWidth="1"/>
    <col min="16" max="17" width="16.85546875" style="4" customWidth="1"/>
    <col min="18" max="18" width="15.85546875" style="4" customWidth="1"/>
    <col min="19" max="16384" width="11.42578125" style="4"/>
  </cols>
  <sheetData>
    <row r="1" spans="1:19" x14ac:dyDescent="0.25">
      <c r="O1" s="88"/>
      <c r="P1" s="88"/>
      <c r="Q1" s="88"/>
    </row>
    <row r="2" spans="1:19" x14ac:dyDescent="0.25">
      <c r="A2" s="48" t="s">
        <v>363</v>
      </c>
      <c r="B2" s="48" t="s">
        <v>70</v>
      </c>
      <c r="C2" s="48" t="s">
        <v>71</v>
      </c>
      <c r="D2" s="48" t="s">
        <v>72</v>
      </c>
      <c r="E2" s="48" t="s">
        <v>73</v>
      </c>
      <c r="F2" s="48" t="s">
        <v>74</v>
      </c>
      <c r="G2" s="48" t="s">
        <v>75</v>
      </c>
      <c r="H2" s="48" t="s">
        <v>76</v>
      </c>
      <c r="I2" s="48" t="s">
        <v>77</v>
      </c>
      <c r="J2" s="48" t="s">
        <v>78</v>
      </c>
      <c r="K2" s="48" t="s">
        <v>79</v>
      </c>
      <c r="L2" s="48" t="s">
        <v>80</v>
      </c>
      <c r="M2" s="48" t="s">
        <v>81</v>
      </c>
      <c r="N2" s="76"/>
      <c r="O2" s="76"/>
      <c r="P2" s="88"/>
      <c r="Q2" s="88"/>
      <c r="R2" s="71"/>
      <c r="S2" s="71"/>
    </row>
    <row r="3" spans="1:19" x14ac:dyDescent="0.25">
      <c r="A3" s="433" t="s">
        <v>364</v>
      </c>
      <c r="B3" s="437">
        <v>516279.65051318001</v>
      </c>
      <c r="C3" s="437">
        <v>503096.72386534995</v>
      </c>
      <c r="D3" s="437">
        <v>498481.76788764994</v>
      </c>
      <c r="E3" s="437">
        <v>490570.35298133007</v>
      </c>
      <c r="F3" s="437">
        <v>487066.55759965995</v>
      </c>
      <c r="G3" s="437">
        <v>476353.00240673003</v>
      </c>
      <c r="H3" s="437">
        <v>472940.57938848005</v>
      </c>
      <c r="I3" s="437">
        <v>475410.47964788106</v>
      </c>
      <c r="J3" s="437">
        <v>474923.72253345855</v>
      </c>
      <c r="K3" s="437">
        <v>462545.01595326577</v>
      </c>
      <c r="L3" s="437">
        <v>455877.7780499928</v>
      </c>
      <c r="M3" s="437">
        <v>455226.87139753223</v>
      </c>
      <c r="N3" s="76"/>
      <c r="O3" s="76"/>
    </row>
    <row r="4" spans="1:19" x14ac:dyDescent="0.25">
      <c r="A4" s="433" t="s">
        <v>365</v>
      </c>
      <c r="B4" s="437">
        <v>516279.65051318001</v>
      </c>
      <c r="C4" s="437">
        <v>503096.72386534995</v>
      </c>
      <c r="D4" s="437">
        <v>498481.76788764994</v>
      </c>
      <c r="E4" s="437">
        <v>490570.35298133007</v>
      </c>
      <c r="F4" s="437">
        <v>487066.55759965995</v>
      </c>
      <c r="G4" s="437">
        <v>476353.00240673003</v>
      </c>
      <c r="H4" s="437">
        <v>472940.57938848005</v>
      </c>
      <c r="I4" s="437">
        <v>472653.83662959002</v>
      </c>
      <c r="J4" s="437">
        <v>472202.63107204001</v>
      </c>
      <c r="K4" s="437">
        <v>459530.10165768</v>
      </c>
      <c r="L4" s="437">
        <v>452940.31670064002</v>
      </c>
      <c r="M4" s="437">
        <v>452322.49791787</v>
      </c>
      <c r="N4" s="76"/>
      <c r="O4" s="76"/>
      <c r="Q4" s="88"/>
    </row>
    <row r="5" spans="1:19" x14ac:dyDescent="0.25">
      <c r="A5" s="162"/>
      <c r="Q5" s="88"/>
    </row>
    <row r="6" spans="1:19" x14ac:dyDescent="0.25">
      <c r="B6" s="339" t="s">
        <v>366</v>
      </c>
      <c r="C6" s="339"/>
      <c r="D6" s="339"/>
      <c r="E6" s="339"/>
      <c r="F6" s="339"/>
      <c r="Q6" s="71"/>
    </row>
    <row r="9" spans="1:19" x14ac:dyDescent="0.25"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</row>
    <row r="10" spans="1:19" x14ac:dyDescent="0.25">
      <c r="B10" s="75"/>
      <c r="C10" s="75"/>
      <c r="D10" s="75"/>
      <c r="E10" s="75"/>
      <c r="F10" s="75"/>
      <c r="G10" s="75"/>
      <c r="H10" s="75"/>
      <c r="I10" s="75"/>
      <c r="J10" s="75"/>
      <c r="K10" s="180"/>
      <c r="L10" s="180"/>
      <c r="M10" s="180"/>
    </row>
    <row r="11" spans="1:19" x14ac:dyDescent="0.25"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9" x14ac:dyDescent="0.25">
      <c r="B12" s="75"/>
      <c r="C12" s="75"/>
      <c r="D12" s="75"/>
      <c r="E12" s="75"/>
      <c r="F12" s="75"/>
      <c r="G12" s="75"/>
      <c r="H12" s="75"/>
      <c r="I12" s="75"/>
      <c r="J12" s="180"/>
      <c r="K12" s="180"/>
      <c r="L12" s="180"/>
      <c r="M12" s="180"/>
    </row>
    <row r="13" spans="1:19" x14ac:dyDescent="0.25"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</row>
    <row r="15" spans="1:19" x14ac:dyDescent="0.25"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</row>
    <row r="16" spans="1:19" x14ac:dyDescent="0.25">
      <c r="I16" s="71"/>
      <c r="J16" s="71"/>
      <c r="K16" s="71"/>
      <c r="L16" s="71"/>
      <c r="M16" s="71"/>
    </row>
    <row r="25" spans="2:5" x14ac:dyDescent="0.25">
      <c r="B25" s="342" t="s">
        <v>367</v>
      </c>
      <c r="C25" s="342"/>
      <c r="D25" s="342"/>
      <c r="E25" s="342"/>
    </row>
    <row r="26" spans="2:5" x14ac:dyDescent="0.25">
      <c r="B26" s="358" t="s">
        <v>368</v>
      </c>
      <c r="C26" s="358"/>
      <c r="D26" s="358"/>
      <c r="E26" s="358"/>
    </row>
  </sheetData>
  <mergeCells count="3">
    <mergeCell ref="B6:F6"/>
    <mergeCell ref="B25:E25"/>
    <mergeCell ref="B26:E26"/>
  </mergeCells>
  <pageMargins left="0.7" right="0.7" top="0.75" bottom="0.75" header="0.3" footer="0.3"/>
  <pageSetup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F13F-EF71-4BF5-8676-F2AD50A7F992}">
  <dimension ref="A1:I14"/>
  <sheetViews>
    <sheetView zoomScaleNormal="100" workbookViewId="0">
      <selection activeCell="I13" sqref="I13"/>
    </sheetView>
  </sheetViews>
  <sheetFormatPr baseColWidth="10" defaultRowHeight="15" x14ac:dyDescent="0.25"/>
  <cols>
    <col min="1" max="1" width="17.140625" style="4" customWidth="1"/>
    <col min="2" max="6" width="13.140625" style="4" customWidth="1"/>
    <col min="7" max="7" width="6.28515625" style="4" customWidth="1"/>
    <col min="8" max="16384" width="11.42578125" style="4"/>
  </cols>
  <sheetData>
    <row r="1" spans="1:9" x14ac:dyDescent="0.25">
      <c r="A1" s="359" t="s">
        <v>369</v>
      </c>
      <c r="B1" s="359"/>
      <c r="C1" s="359"/>
      <c r="D1" s="359"/>
      <c r="E1" s="359"/>
      <c r="F1" s="359"/>
    </row>
    <row r="2" spans="1:9" ht="29.25" customHeight="1" x14ac:dyDescent="0.25">
      <c r="A2" s="182" t="s">
        <v>347</v>
      </c>
      <c r="B2" s="182">
        <v>2015</v>
      </c>
      <c r="C2" s="182">
        <v>2016</v>
      </c>
      <c r="D2" s="182">
        <v>2017</v>
      </c>
      <c r="E2" s="183" t="s">
        <v>348</v>
      </c>
      <c r="F2" s="182" t="s">
        <v>349</v>
      </c>
    </row>
    <row r="3" spans="1:9" x14ac:dyDescent="0.25">
      <c r="A3" s="170" t="s">
        <v>336</v>
      </c>
      <c r="B3" s="171">
        <v>437503.60173400003</v>
      </c>
      <c r="C3" s="171">
        <v>475352.624243</v>
      </c>
      <c r="D3" s="171">
        <v>524216.88065499999</v>
      </c>
      <c r="E3" s="172">
        <v>0.10279580656531856</v>
      </c>
      <c r="F3" s="173">
        <v>0.28536644055110866</v>
      </c>
      <c r="I3" s="74"/>
    </row>
    <row r="4" spans="1:9" x14ac:dyDescent="0.25">
      <c r="A4" s="170" t="s">
        <v>337</v>
      </c>
      <c r="B4" s="171">
        <v>549258.65159164998</v>
      </c>
      <c r="C4" s="171">
        <v>495055.79989333003</v>
      </c>
      <c r="D4" s="171">
        <v>470744.20604299998</v>
      </c>
      <c r="E4" s="172">
        <v>-4.9108795120809567E-2</v>
      </c>
      <c r="F4" s="173">
        <v>0.25625767396253979</v>
      </c>
      <c r="I4" s="71"/>
    </row>
    <row r="5" spans="1:9" x14ac:dyDescent="0.25">
      <c r="A5" s="170" t="s">
        <v>109</v>
      </c>
      <c r="B5" s="171">
        <v>484758.25289134</v>
      </c>
      <c r="C5" s="171">
        <v>449508.36040001002</v>
      </c>
      <c r="D5" s="171">
        <v>428453.50480728998</v>
      </c>
      <c r="E5" s="172">
        <v>-4.6839741921559971E-2</v>
      </c>
      <c r="F5" s="173">
        <v>0.23323600616549031</v>
      </c>
    </row>
    <row r="6" spans="1:9" x14ac:dyDescent="0.25">
      <c r="A6" s="170" t="s">
        <v>338</v>
      </c>
      <c r="B6" s="171">
        <v>310972.20572004002</v>
      </c>
      <c r="C6" s="171">
        <v>279048.44734999997</v>
      </c>
      <c r="D6" s="171">
        <v>234417.92426599999</v>
      </c>
      <c r="E6" s="172">
        <v>-0.1599382598535716</v>
      </c>
      <c r="F6" s="173">
        <v>0.12760941342747989</v>
      </c>
    </row>
    <row r="7" spans="1:9" x14ac:dyDescent="0.25">
      <c r="A7" s="170" t="s">
        <v>350</v>
      </c>
      <c r="B7" s="171">
        <v>68901.160672159996</v>
      </c>
      <c r="C7" s="171">
        <v>63916.840142399997</v>
      </c>
      <c r="D7" s="171">
        <v>57175.627867499999</v>
      </c>
      <c r="E7" s="172">
        <v>-0.10546848467291696</v>
      </c>
      <c r="F7" s="173">
        <v>3.1124532637019781E-2</v>
      </c>
    </row>
    <row r="8" spans="1:9" x14ac:dyDescent="0.25">
      <c r="A8" s="170" t="s">
        <v>351</v>
      </c>
      <c r="B8" s="171">
        <v>58996.384661420001</v>
      </c>
      <c r="C8" s="171">
        <v>56560.759978480004</v>
      </c>
      <c r="D8" s="171">
        <v>49108.663985560008</v>
      </c>
      <c r="E8" s="172">
        <v>-0.13175381652854978</v>
      </c>
      <c r="F8" s="173">
        <v>2.6733142634150723E-2</v>
      </c>
    </row>
    <row r="9" spans="1:9" x14ac:dyDescent="0.25">
      <c r="A9" s="170" t="s">
        <v>352</v>
      </c>
      <c r="B9" s="171">
        <v>44908.244693400004</v>
      </c>
      <c r="C9" s="171">
        <v>43611.961160819999</v>
      </c>
      <c r="D9" s="171">
        <v>37912.676753</v>
      </c>
      <c r="E9" s="172">
        <v>-0.13068168126637947</v>
      </c>
      <c r="F9" s="173">
        <v>2.0638415159867061E-2</v>
      </c>
    </row>
    <row r="10" spans="1:9" x14ac:dyDescent="0.25">
      <c r="A10" s="170" t="s">
        <v>353</v>
      </c>
      <c r="B10" s="171">
        <v>29614.893036000001</v>
      </c>
      <c r="C10" s="171">
        <v>27528.48275178</v>
      </c>
      <c r="D10" s="171">
        <v>25460.072291339999</v>
      </c>
      <c r="E10" s="172">
        <v>-7.5137103598862803E-2</v>
      </c>
      <c r="F10" s="173">
        <v>1.3859626566919307E-2</v>
      </c>
    </row>
    <row r="11" spans="1:9" x14ac:dyDescent="0.25">
      <c r="A11" s="170" t="s">
        <v>276</v>
      </c>
      <c r="B11" s="171">
        <v>23515.100247499999</v>
      </c>
      <c r="C11" s="171">
        <v>18430.70010464</v>
      </c>
      <c r="D11" s="171">
        <v>9505.9906795399984</v>
      </c>
      <c r="E11" s="172">
        <v>-0.48423062468761952</v>
      </c>
      <c r="F11" s="173">
        <v>5.1747488954245113E-3</v>
      </c>
    </row>
    <row r="12" spans="1:9" x14ac:dyDescent="0.25">
      <c r="A12" s="184" t="s">
        <v>67</v>
      </c>
      <c r="B12" s="185">
        <v>2008428.4952475103</v>
      </c>
      <c r="C12" s="185">
        <v>1909013.97602446</v>
      </c>
      <c r="D12" s="185">
        <v>1836995.5473482299</v>
      </c>
      <c r="E12" s="186">
        <v>-3.7725459101252475E-2</v>
      </c>
      <c r="F12" s="187">
        <v>1</v>
      </c>
      <c r="I12" s="74"/>
    </row>
    <row r="13" spans="1:9" ht="77.25" customHeight="1" x14ac:dyDescent="0.25">
      <c r="A13" s="360" t="s">
        <v>370</v>
      </c>
      <c r="B13" s="360"/>
      <c r="C13" s="360"/>
      <c r="D13" s="360"/>
      <c r="E13" s="360"/>
      <c r="F13" s="360"/>
      <c r="I13" s="71"/>
    </row>
    <row r="14" spans="1:9" x14ac:dyDescent="0.25">
      <c r="A14" s="188"/>
      <c r="B14" s="188"/>
      <c r="C14" s="188"/>
      <c r="D14" s="188"/>
      <c r="E14" s="71"/>
    </row>
  </sheetData>
  <mergeCells count="2">
    <mergeCell ref="A1:F1"/>
    <mergeCell ref="A13:F13"/>
  </mergeCells>
  <conditionalFormatting sqref="E3:E12">
    <cfRule type="iconSet" priority="3">
      <iconSet iconSet="3Arrows">
        <cfvo type="percent" val="0"/>
        <cfvo type="num" val="0"/>
        <cfvo type="num" val="0"/>
      </iconSet>
    </cfRule>
  </conditionalFormatting>
  <conditionalFormatting sqref="F3:F12">
    <cfRule type="dataBar" priority="1">
      <dataBar>
        <cfvo type="min"/>
        <cfvo type="max"/>
        <color rgb="FF7030A0"/>
      </dataBar>
      <extLst>
        <ext xmlns:x14="http://schemas.microsoft.com/office/spreadsheetml/2009/9/main" uri="{B025F937-C7B1-47D3-B67F-A62EFF666E3E}">
          <x14:id>{454DE539-B6D9-4AC0-9BC9-DEDC7BA25F38}</x14:id>
        </ext>
      </extLst>
    </cfRule>
    <cfRule type="dataBar" priority="2">
      <dataBar>
        <cfvo type="min"/>
        <cfvo type="max"/>
        <color theme="7"/>
      </dataBar>
      <extLst>
        <ext xmlns:x14="http://schemas.microsoft.com/office/spreadsheetml/2009/9/main" uri="{B025F937-C7B1-47D3-B67F-A62EFF666E3E}">
          <x14:id>{265BE9B2-9C7C-46B3-A10C-C0B81E38F6DB}</x14:id>
        </ext>
      </extLst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54DE539-B6D9-4AC0-9BC9-DEDC7BA25F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5BE9B2-9C7C-46B3-A10C-C0B81E38F6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F3:F12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54801-E789-437F-8480-A013D3A11FD9}">
  <dimension ref="A1:R27"/>
  <sheetViews>
    <sheetView topLeftCell="D1" zoomScale="90" zoomScaleNormal="90" workbookViewId="0">
      <selection activeCell="D13" sqref="D13:E14"/>
    </sheetView>
  </sheetViews>
  <sheetFormatPr baseColWidth="10" defaultRowHeight="15" x14ac:dyDescent="0.25"/>
  <cols>
    <col min="1" max="1" width="6.28515625" style="4" hidden="1" customWidth="1"/>
    <col min="2" max="7" width="18.85546875" style="4" bestFit="1" customWidth="1"/>
    <col min="8" max="8" width="11.42578125" style="4"/>
    <col min="9" max="9" width="20.42578125" style="4" bestFit="1" customWidth="1"/>
    <col min="10" max="11" width="16.85546875" style="4" customWidth="1"/>
    <col min="12" max="12" width="15.85546875" style="4" customWidth="1"/>
    <col min="13" max="16384" width="11.42578125" style="4"/>
  </cols>
  <sheetData>
    <row r="1" spans="2:18" x14ac:dyDescent="0.25">
      <c r="B1" s="43"/>
      <c r="C1" s="43"/>
      <c r="D1" s="43"/>
      <c r="E1" s="43"/>
      <c r="F1" s="43"/>
      <c r="G1" s="43"/>
      <c r="H1" s="43"/>
      <c r="I1" s="43"/>
      <c r="J1" s="189"/>
      <c r="K1" s="189"/>
      <c r="L1" s="189"/>
      <c r="R1" s="71"/>
    </row>
    <row r="2" spans="2:18" x14ac:dyDescent="0.25">
      <c r="B2" s="43"/>
      <c r="C2" s="43"/>
      <c r="D2" s="43"/>
      <c r="E2" s="43"/>
      <c r="F2" s="43"/>
      <c r="G2" s="178" t="s">
        <v>371</v>
      </c>
      <c r="H2" s="43"/>
      <c r="I2" s="43"/>
      <c r="J2" s="189"/>
      <c r="K2" s="189"/>
      <c r="L2" s="189"/>
    </row>
    <row r="3" spans="2:18" x14ac:dyDescent="0.25">
      <c r="B3" s="43"/>
      <c r="C3" s="43"/>
      <c r="D3" s="438" t="s">
        <v>322</v>
      </c>
      <c r="E3" s="438" t="s">
        <v>323</v>
      </c>
      <c r="F3" s="43"/>
      <c r="H3" s="43"/>
      <c r="I3" s="43"/>
      <c r="J3" s="189"/>
      <c r="K3" s="189"/>
      <c r="L3" s="189"/>
    </row>
    <row r="4" spans="2:18" x14ac:dyDescent="0.25">
      <c r="B4" s="43"/>
      <c r="C4" s="43"/>
      <c r="D4" s="439">
        <v>29304.794996725359</v>
      </c>
      <c r="E4" s="439">
        <v>30324.009143577576</v>
      </c>
      <c r="F4" s="43"/>
      <c r="G4" s="43"/>
      <c r="H4" s="43"/>
      <c r="I4" s="43"/>
      <c r="J4" s="189"/>
      <c r="K4" s="189"/>
      <c r="L4" s="189"/>
    </row>
    <row r="5" spans="2:18" x14ac:dyDescent="0.25">
      <c r="B5" s="43"/>
      <c r="C5" s="43"/>
      <c r="D5" s="439">
        <v>26487.005489486219</v>
      </c>
      <c r="E5" s="439">
        <v>25816.412258381184</v>
      </c>
      <c r="F5" s="43"/>
      <c r="G5" s="43"/>
      <c r="H5" s="43"/>
      <c r="I5" s="43"/>
      <c r="J5" s="189"/>
      <c r="K5" s="189"/>
      <c r="L5" s="189"/>
    </row>
    <row r="6" spans="2:18" x14ac:dyDescent="0.25">
      <c r="B6" s="43"/>
      <c r="C6" s="43"/>
      <c r="D6" s="439">
        <v>25852.214002852448</v>
      </c>
      <c r="E6" s="439">
        <v>22921.368361071611</v>
      </c>
      <c r="F6" s="43"/>
      <c r="G6" s="43"/>
      <c r="H6" s="43"/>
      <c r="I6" s="43"/>
      <c r="J6" s="189"/>
      <c r="K6" s="189"/>
      <c r="L6" s="189"/>
    </row>
    <row r="7" spans="2:18" x14ac:dyDescent="0.25">
      <c r="B7" s="43"/>
      <c r="C7" s="43"/>
      <c r="D7" s="439">
        <v>23772.736357541191</v>
      </c>
      <c r="E7" s="439">
        <v>21024.452555437401</v>
      </c>
      <c r="F7" s="43"/>
      <c r="G7" s="43"/>
      <c r="H7" s="43"/>
      <c r="I7" s="43"/>
      <c r="J7" s="189"/>
      <c r="K7" s="189"/>
      <c r="L7" s="189"/>
    </row>
    <row r="8" spans="2:18" x14ac:dyDescent="0.25">
      <c r="B8" s="43"/>
      <c r="C8" s="43"/>
      <c r="D8" s="439">
        <v>20834.949550333997</v>
      </c>
      <c r="E8" s="439">
        <v>20585.918768232012</v>
      </c>
      <c r="F8" s="43"/>
      <c r="G8" s="43"/>
      <c r="H8" s="43"/>
      <c r="I8" s="43"/>
      <c r="J8" s="189"/>
      <c r="K8" s="189"/>
      <c r="L8" s="189"/>
    </row>
    <row r="9" spans="2:18" x14ac:dyDescent="0.25">
      <c r="B9" s="43"/>
      <c r="C9" s="43"/>
      <c r="D9" s="439">
        <v>17226.348462355418</v>
      </c>
      <c r="E9" s="439">
        <v>15610.041194705456</v>
      </c>
      <c r="F9" s="43"/>
      <c r="G9" s="43"/>
      <c r="H9" s="43"/>
      <c r="I9" s="43"/>
      <c r="J9" s="189"/>
      <c r="K9" s="189"/>
      <c r="L9" s="189"/>
      <c r="R9" s="74"/>
    </row>
    <row r="10" spans="2:18" x14ac:dyDescent="0.25">
      <c r="B10" s="190" t="s">
        <v>335</v>
      </c>
      <c r="C10" s="191" t="s">
        <v>13</v>
      </c>
      <c r="D10" s="439">
        <v>15139.18187365538</v>
      </c>
      <c r="E10" s="439">
        <v>14939.77883283456</v>
      </c>
      <c r="F10" s="43"/>
      <c r="G10" s="43"/>
      <c r="H10" s="43"/>
      <c r="I10" s="43"/>
      <c r="J10" s="43"/>
      <c r="K10" s="43"/>
      <c r="L10" s="43"/>
      <c r="R10" s="71"/>
    </row>
    <row r="11" spans="2:18" x14ac:dyDescent="0.25">
      <c r="B11" s="179" t="s">
        <v>109</v>
      </c>
      <c r="C11" s="192">
        <v>29718.13968601872</v>
      </c>
      <c r="D11" s="439">
        <v>17989.56152565328</v>
      </c>
      <c r="E11" s="439">
        <v>12889.516776928031</v>
      </c>
      <c r="F11" s="43"/>
      <c r="G11" s="43"/>
      <c r="H11" s="43"/>
      <c r="I11" s="43"/>
      <c r="J11" s="43"/>
      <c r="K11" s="43"/>
      <c r="L11" s="43"/>
    </row>
    <row r="12" spans="2:18" x14ac:dyDescent="0.25">
      <c r="B12" s="179" t="s">
        <v>358</v>
      </c>
      <c r="C12" s="192">
        <v>29496.181027906783</v>
      </c>
      <c r="D12" s="439">
        <v>6332.3205113489557</v>
      </c>
      <c r="E12" s="439">
        <v>10844.308477346254</v>
      </c>
      <c r="F12" s="43"/>
      <c r="G12" s="43"/>
      <c r="H12" s="43"/>
      <c r="I12" s="43"/>
      <c r="J12" s="43"/>
      <c r="K12" s="43"/>
      <c r="L12" s="43"/>
    </row>
    <row r="13" spans="2:18" x14ac:dyDescent="0.25">
      <c r="B13" s="179" t="s">
        <v>352</v>
      </c>
      <c r="C13" s="192">
        <v>26619.675675031656</v>
      </c>
      <c r="D13" s="439">
        <v>22355.938124936529</v>
      </c>
      <c r="E13" s="439">
        <v>21907.633417312762</v>
      </c>
      <c r="F13" s="43"/>
      <c r="G13" s="43"/>
      <c r="H13" s="43"/>
      <c r="I13" s="43"/>
      <c r="J13" s="43"/>
      <c r="K13" s="43"/>
      <c r="L13" s="43"/>
    </row>
    <row r="14" spans="2:18" x14ac:dyDescent="0.25">
      <c r="B14" s="179" t="s">
        <v>359</v>
      </c>
      <c r="C14" s="192">
        <v>25337.257267694651</v>
      </c>
      <c r="D14" s="76"/>
      <c r="E14" s="76"/>
      <c r="F14" s="43"/>
      <c r="G14" s="43"/>
      <c r="H14" s="43"/>
      <c r="I14" s="43"/>
      <c r="J14" s="43"/>
      <c r="K14" s="43"/>
      <c r="L14" s="43"/>
    </row>
    <row r="15" spans="2:18" x14ac:dyDescent="0.25">
      <c r="B15" s="179" t="s">
        <v>336</v>
      </c>
      <c r="C15" s="192">
        <v>21294.773985895241</v>
      </c>
    </row>
    <row r="16" spans="2:18" x14ac:dyDescent="0.25">
      <c r="B16" s="179" t="s">
        <v>338</v>
      </c>
      <c r="C16" s="192">
        <v>18314.585161718696</v>
      </c>
    </row>
    <row r="17" spans="2:13" x14ac:dyDescent="0.25">
      <c r="B17" s="179" t="s">
        <v>353</v>
      </c>
      <c r="C17" s="192">
        <v>14065.518545748841</v>
      </c>
    </row>
    <row r="18" spans="2:13" x14ac:dyDescent="0.25">
      <c r="B18" s="179" t="s">
        <v>350</v>
      </c>
      <c r="C18" s="192">
        <v>19113.344571502123</v>
      </c>
    </row>
    <row r="19" spans="2:13" x14ac:dyDescent="0.25">
      <c r="B19" s="179" t="s">
        <v>360</v>
      </c>
      <c r="C19" s="192">
        <v>7519.0766771482431</v>
      </c>
    </row>
    <row r="20" spans="2:13" x14ac:dyDescent="0.25">
      <c r="B20" s="179" t="s">
        <v>372</v>
      </c>
      <c r="C20" s="192">
        <v>23542.41967872098</v>
      </c>
    </row>
    <row r="27" spans="2:13" ht="46.5" customHeight="1" x14ac:dyDescent="0.25">
      <c r="F27" s="338" t="s">
        <v>373</v>
      </c>
      <c r="G27" s="338"/>
      <c r="H27" s="338"/>
      <c r="I27" s="338"/>
      <c r="J27" s="338"/>
      <c r="K27" s="338"/>
      <c r="L27" s="338"/>
      <c r="M27" s="338"/>
    </row>
  </sheetData>
  <mergeCells count="1">
    <mergeCell ref="F27:M27"/>
  </mergeCells>
  <pageMargins left="0.7" right="0.7" top="0.75" bottom="0.75" header="0.3" footer="0.3"/>
  <pageSetup orientation="portrait" verticalDpi="0" r:id="rId1"/>
  <ignoredErrors>
    <ignoredError sqref="D3:E13" numberStoredAsText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BFB5-007F-49F2-91DA-DB578E4B26C5}">
  <dimension ref="A1:L19"/>
  <sheetViews>
    <sheetView zoomScaleNormal="100" workbookViewId="0">
      <selection activeCell="D11" sqref="D11"/>
    </sheetView>
  </sheetViews>
  <sheetFormatPr baseColWidth="10" defaultRowHeight="15" x14ac:dyDescent="0.25"/>
  <cols>
    <col min="1" max="1" width="13.28515625" style="4" customWidth="1"/>
    <col min="2" max="2" width="11.42578125" style="4"/>
    <col min="3" max="4" width="12" style="4" bestFit="1" customWidth="1"/>
    <col min="5" max="16384" width="11.42578125" style="4"/>
  </cols>
  <sheetData>
    <row r="1" spans="1:7" x14ac:dyDescent="0.25">
      <c r="A1" s="193"/>
      <c r="G1" s="161" t="s">
        <v>374</v>
      </c>
    </row>
    <row r="2" spans="1:7" x14ac:dyDescent="0.25">
      <c r="B2" s="435" t="s">
        <v>375</v>
      </c>
      <c r="C2" s="440" t="s">
        <v>79</v>
      </c>
      <c r="D2" s="440" t="s">
        <v>80</v>
      </c>
      <c r="E2" s="440" t="s">
        <v>81</v>
      </c>
    </row>
    <row r="3" spans="1:7" x14ac:dyDescent="0.25">
      <c r="B3" s="435" t="s">
        <v>376</v>
      </c>
      <c r="C3" s="441">
        <v>456.59395999999998</v>
      </c>
      <c r="D3" s="441">
        <v>589.06017899999995</v>
      </c>
      <c r="E3" s="441">
        <v>524.64907800000003</v>
      </c>
    </row>
    <row r="4" spans="1:7" x14ac:dyDescent="0.25">
      <c r="B4" s="435" t="s">
        <v>377</v>
      </c>
      <c r="C4" s="441">
        <v>528.58524299999999</v>
      </c>
      <c r="D4" s="441">
        <v>486.21196200000003</v>
      </c>
      <c r="E4" s="441">
        <v>493.47245299999997</v>
      </c>
    </row>
    <row r="5" spans="1:7" x14ac:dyDescent="0.25">
      <c r="B5" s="435" t="s">
        <v>378</v>
      </c>
      <c r="C5" s="441">
        <v>66.631834999999995</v>
      </c>
      <c r="D5" s="441">
        <v>74.923126999999994</v>
      </c>
      <c r="E5" s="441">
        <v>71.893153999999996</v>
      </c>
    </row>
    <row r="6" spans="1:7" x14ac:dyDescent="0.25">
      <c r="B6" s="435" t="s">
        <v>379</v>
      </c>
      <c r="C6" s="441">
        <v>73.803434999999993</v>
      </c>
      <c r="D6" s="441">
        <v>84.432580000000002</v>
      </c>
      <c r="E6" s="441">
        <v>72.810865000000007</v>
      </c>
    </row>
    <row r="10" spans="1:7" x14ac:dyDescent="0.25">
      <c r="C10" s="76"/>
      <c r="D10" s="76"/>
      <c r="E10" s="76"/>
    </row>
    <row r="11" spans="1:7" x14ac:dyDescent="0.25">
      <c r="C11" s="194"/>
      <c r="D11" s="194"/>
      <c r="E11" s="194"/>
    </row>
    <row r="12" spans="1:7" x14ac:dyDescent="0.25">
      <c r="C12" s="194"/>
      <c r="D12" s="194"/>
      <c r="E12" s="194"/>
    </row>
    <row r="13" spans="1:7" x14ac:dyDescent="0.25">
      <c r="C13" s="194"/>
      <c r="D13" s="194"/>
      <c r="E13" s="194"/>
    </row>
    <row r="14" spans="1:7" x14ac:dyDescent="0.25">
      <c r="C14" s="194"/>
      <c r="D14" s="194"/>
      <c r="E14" s="194"/>
    </row>
    <row r="15" spans="1:7" x14ac:dyDescent="0.25">
      <c r="C15" s="194"/>
      <c r="D15" s="194"/>
      <c r="E15" s="195"/>
    </row>
    <row r="16" spans="1:7" x14ac:dyDescent="0.25">
      <c r="C16" s="193"/>
      <c r="D16" s="193"/>
      <c r="E16" s="196"/>
    </row>
    <row r="17" spans="3:12" x14ac:dyDescent="0.25">
      <c r="C17" s="193"/>
      <c r="D17" s="193"/>
      <c r="E17" s="193"/>
    </row>
    <row r="18" spans="3:12" x14ac:dyDescent="0.25">
      <c r="C18" s="193"/>
      <c r="D18" s="193"/>
      <c r="E18" s="193"/>
    </row>
    <row r="19" spans="3:12" ht="34.5" customHeight="1" x14ac:dyDescent="0.25">
      <c r="F19" s="338" t="s">
        <v>380</v>
      </c>
      <c r="G19" s="338"/>
      <c r="H19" s="338"/>
      <c r="I19" s="338"/>
      <c r="J19" s="338"/>
      <c r="K19" s="338"/>
      <c r="L19" s="338"/>
    </row>
  </sheetData>
  <mergeCells count="1">
    <mergeCell ref="F19:L19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A42B-92D1-4D3E-934A-6A35FF09C2DB}">
  <dimension ref="A1:M26"/>
  <sheetViews>
    <sheetView workbookViewId="0">
      <selection activeCell="B20" sqref="B20:C20"/>
    </sheetView>
  </sheetViews>
  <sheetFormatPr baseColWidth="10" defaultColWidth="11.42578125" defaultRowHeight="15" x14ac:dyDescent="0.25"/>
  <cols>
    <col min="1" max="1" width="11.42578125" style="4"/>
    <col min="2" max="2" width="24.140625" style="4" customWidth="1"/>
    <col min="3" max="3" width="20.140625" style="4" customWidth="1"/>
    <col min="4" max="16384" width="11.42578125" style="4"/>
  </cols>
  <sheetData>
    <row r="1" spans="1:3" ht="21" x14ac:dyDescent="0.25">
      <c r="A1" s="49" t="s">
        <v>30</v>
      </c>
      <c r="B1" s="50" t="s">
        <v>31</v>
      </c>
      <c r="C1" s="50" t="s">
        <v>32</v>
      </c>
    </row>
    <row r="2" spans="1:3" x14ac:dyDescent="0.25">
      <c r="A2" s="51">
        <v>2001</v>
      </c>
      <c r="B2" s="52">
        <v>6.7705796395518797E-2</v>
      </c>
      <c r="C2" s="52">
        <v>1.67789830770366E-2</v>
      </c>
    </row>
    <row r="3" spans="1:3" x14ac:dyDescent="0.25">
      <c r="A3" s="51">
        <v>2002</v>
      </c>
      <c r="B3" s="52">
        <v>4.1058394160584002E-2</v>
      </c>
      <c r="C3" s="52">
        <v>2.5039804654985998E-2</v>
      </c>
    </row>
    <row r="4" spans="1:3" x14ac:dyDescent="0.25">
      <c r="A4" s="51">
        <v>2003</v>
      </c>
      <c r="B4" s="52">
        <v>3.33041191936898E-2</v>
      </c>
      <c r="C4" s="52">
        <v>3.9182719036083002E-2</v>
      </c>
    </row>
    <row r="5" spans="1:3" x14ac:dyDescent="0.25">
      <c r="A5" s="51">
        <v>2004</v>
      </c>
      <c r="B5" s="52">
        <v>8.3828102912072502E-2</v>
      </c>
      <c r="C5" s="52">
        <v>5.33302206745392E-2</v>
      </c>
    </row>
    <row r="6" spans="1:3" x14ac:dyDescent="0.25">
      <c r="A6" s="51">
        <v>2005</v>
      </c>
      <c r="B6" s="52">
        <v>0.10225642363375501</v>
      </c>
      <c r="C6" s="52">
        <v>4.7065559338311802E-2</v>
      </c>
    </row>
    <row r="7" spans="1:3" x14ac:dyDescent="0.25">
      <c r="A7" s="51">
        <v>2006</v>
      </c>
      <c r="B7" s="52">
        <v>0.187433439829606</v>
      </c>
      <c r="C7" s="52">
        <v>6.6975152577052804E-2</v>
      </c>
    </row>
    <row r="8" spans="1:3" x14ac:dyDescent="0.25">
      <c r="A8" s="51">
        <v>2007</v>
      </c>
      <c r="B8" s="52">
        <v>0.17737917289486799</v>
      </c>
      <c r="C8" s="52">
        <v>6.9006276554122198E-2</v>
      </c>
    </row>
    <row r="9" spans="1:3" x14ac:dyDescent="0.25">
      <c r="A9" s="51">
        <v>2008</v>
      </c>
      <c r="B9" s="52">
        <v>8.2014388489208598E-2</v>
      </c>
      <c r="C9" s="52">
        <v>3.5468048857810699E-2</v>
      </c>
    </row>
    <row r="10" spans="1:3" x14ac:dyDescent="0.25">
      <c r="A10" s="51">
        <v>2009</v>
      </c>
      <c r="B10" s="52">
        <v>-1.4627659574468099E-2</v>
      </c>
      <c r="C10" s="52">
        <v>1.65154924529054E-2</v>
      </c>
    </row>
    <row r="11" spans="1:3" x14ac:dyDescent="0.25">
      <c r="A11" s="51">
        <v>2010</v>
      </c>
      <c r="B11" s="52">
        <v>7.1763118202746806E-2</v>
      </c>
      <c r="C11" s="52">
        <v>3.9718007047374999E-2</v>
      </c>
    </row>
    <row r="12" spans="1:3" x14ac:dyDescent="0.25">
      <c r="A12" s="51">
        <v>2011</v>
      </c>
      <c r="B12" s="52">
        <v>6.2513887860158504E-2</v>
      </c>
      <c r="C12" s="52">
        <v>6.58951151557116E-2</v>
      </c>
    </row>
    <row r="13" spans="1:3" x14ac:dyDescent="0.25">
      <c r="A13" s="51">
        <v>2012</v>
      </c>
      <c r="B13" s="52">
        <v>4.41965841756711E-2</v>
      </c>
      <c r="C13" s="52">
        <v>4.0439438063715E-2</v>
      </c>
    </row>
    <row r="14" spans="1:3" x14ac:dyDescent="0.25">
      <c r="A14" s="51">
        <v>2013</v>
      </c>
      <c r="B14" s="52">
        <v>4.2592963482208403E-2</v>
      </c>
      <c r="C14" s="52">
        <v>4.8740655793408097E-2</v>
      </c>
    </row>
    <row r="15" spans="1:3" x14ac:dyDescent="0.25">
      <c r="A15" s="51">
        <v>2014</v>
      </c>
      <c r="B15" s="52">
        <v>5.3979637574438202E-2</v>
      </c>
      <c r="C15" s="52">
        <v>4.39360833969515E-2</v>
      </c>
    </row>
    <row r="16" spans="1:3" x14ac:dyDescent="0.25">
      <c r="A16" s="51">
        <v>2015</v>
      </c>
      <c r="B16" s="52">
        <v>9.5382746051034008E-3</v>
      </c>
      <c r="C16" s="52">
        <v>3.05201657329961E-2</v>
      </c>
    </row>
    <row r="17" spans="1:13" x14ac:dyDescent="0.25">
      <c r="A17" s="51">
        <v>2016</v>
      </c>
      <c r="B17" s="52">
        <v>-7.1011614611542501E-3</v>
      </c>
      <c r="C17" s="52">
        <v>2.0430597332389801E-2</v>
      </c>
    </row>
    <row r="18" spans="1:13" x14ac:dyDescent="0.25">
      <c r="A18" s="51">
        <v>2017</v>
      </c>
      <c r="B18" s="52">
        <v>-8.7278016849505497E-3</v>
      </c>
      <c r="C18" s="52">
        <v>1.76807177799586E-2</v>
      </c>
    </row>
    <row r="20" spans="1:13" ht="31.5" customHeight="1" x14ac:dyDescent="0.25">
      <c r="B20" s="53"/>
      <c r="C20" s="53"/>
      <c r="D20" s="338" t="s">
        <v>33</v>
      </c>
      <c r="E20" s="338"/>
      <c r="F20" s="338"/>
      <c r="G20" s="338"/>
      <c r="H20" s="338"/>
      <c r="I20" s="338"/>
      <c r="J20" s="338"/>
      <c r="K20" s="338"/>
      <c r="L20" s="338"/>
      <c r="M20" s="338"/>
    </row>
    <row r="26" spans="1:13" ht="33.75" customHeight="1" x14ac:dyDescent="0.25"/>
  </sheetData>
  <mergeCells count="1">
    <mergeCell ref="D20:M20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DE62-DF24-4B13-9DA3-9EC7D65E514A}">
  <dimension ref="A1:E13"/>
  <sheetViews>
    <sheetView zoomScaleNormal="100" workbookViewId="0">
      <selection activeCell="H13" sqref="H13"/>
    </sheetView>
  </sheetViews>
  <sheetFormatPr baseColWidth="10" defaultRowHeight="15" x14ac:dyDescent="0.25"/>
  <cols>
    <col min="1" max="1" width="13.28515625" style="4" customWidth="1"/>
    <col min="2" max="2" width="11.42578125" style="4"/>
    <col min="3" max="4" width="12" style="4" bestFit="1" customWidth="1"/>
    <col min="5" max="16384" width="11.42578125" style="4"/>
  </cols>
  <sheetData>
    <row r="1" spans="1:5" x14ac:dyDescent="0.25">
      <c r="A1" s="4" t="s">
        <v>161</v>
      </c>
      <c r="B1" s="4">
        <v>2017</v>
      </c>
    </row>
    <row r="2" spans="1:5" x14ac:dyDescent="0.25">
      <c r="A2" s="178" t="s">
        <v>381</v>
      </c>
    </row>
    <row r="3" spans="1:5" x14ac:dyDescent="0.25">
      <c r="A3" s="361" t="s">
        <v>347</v>
      </c>
      <c r="B3" s="361" t="s">
        <v>328</v>
      </c>
      <c r="C3" s="361"/>
      <c r="D3" s="361" t="s">
        <v>382</v>
      </c>
      <c r="E3" s="361"/>
    </row>
    <row r="4" spans="1:5" x14ac:dyDescent="0.25">
      <c r="A4" s="361"/>
      <c r="B4" s="197" t="s">
        <v>376</v>
      </c>
      <c r="C4" s="197" t="s">
        <v>379</v>
      </c>
      <c r="D4" s="197" t="s">
        <v>377</v>
      </c>
      <c r="E4" s="197" t="s">
        <v>378</v>
      </c>
    </row>
    <row r="5" spans="1:5" x14ac:dyDescent="0.25">
      <c r="A5" s="198" t="s">
        <v>273</v>
      </c>
      <c r="B5" s="199">
        <v>0.76930254292410327</v>
      </c>
      <c r="C5" s="199">
        <v>0.53710460838077534</v>
      </c>
      <c r="D5" s="199">
        <v>0.19113256337879603</v>
      </c>
      <c r="E5" s="199">
        <v>0.26790431825596439</v>
      </c>
    </row>
    <row r="6" spans="1:5" x14ac:dyDescent="0.25">
      <c r="A6" s="198" t="s">
        <v>383</v>
      </c>
      <c r="B6" s="199">
        <v>0.11133630824116181</v>
      </c>
      <c r="C6" s="199">
        <v>0.28904601525023838</v>
      </c>
      <c r="D6" s="199">
        <v>0.1627558233356704</v>
      </c>
      <c r="E6" s="199">
        <v>0.30122880072644914</v>
      </c>
    </row>
    <row r="7" spans="1:5" x14ac:dyDescent="0.25">
      <c r="A7" s="198" t="s">
        <v>109</v>
      </c>
      <c r="B7" s="199">
        <v>7.6959925759357339E-2</v>
      </c>
      <c r="C7" s="199">
        <v>9.3580921759255087E-3</v>
      </c>
      <c r="D7" s="199">
        <v>6.0387997939821976E-2</v>
      </c>
      <c r="E7" s="199">
        <v>7.4070595216684881E-2</v>
      </c>
    </row>
    <row r="8" spans="1:5" x14ac:dyDescent="0.25">
      <c r="A8" s="198" t="s">
        <v>384</v>
      </c>
      <c r="B8" s="199">
        <v>3.9565087384011897E-2</v>
      </c>
      <c r="C8" s="199">
        <v>0.14626213087144913</v>
      </c>
      <c r="D8" s="199">
        <v>0.26837162231105494</v>
      </c>
      <c r="E8" s="199">
        <v>0.2672840082598808</v>
      </c>
    </row>
    <row r="9" spans="1:5" x14ac:dyDescent="0.25">
      <c r="A9" s="198" t="s">
        <v>385</v>
      </c>
      <c r="B9" s="199">
        <v>0</v>
      </c>
      <c r="C9" s="199">
        <v>1.765475474068293E-2</v>
      </c>
      <c r="D9" s="199">
        <v>0</v>
      </c>
      <c r="E9" s="199">
        <v>0</v>
      </c>
    </row>
    <row r="10" spans="1:5" x14ac:dyDescent="0.25">
      <c r="A10" s="198" t="s">
        <v>386</v>
      </c>
      <c r="B10" s="199">
        <v>0</v>
      </c>
      <c r="C10" s="199">
        <v>0</v>
      </c>
      <c r="D10" s="199">
        <v>0.15783470730006557</v>
      </c>
      <c r="E10" s="199">
        <v>0</v>
      </c>
    </row>
    <row r="11" spans="1:5" x14ac:dyDescent="0.25">
      <c r="A11" s="198" t="s">
        <v>276</v>
      </c>
      <c r="B11" s="199">
        <v>2.8361356913656505E-3</v>
      </c>
      <c r="C11" s="199">
        <v>5.7439858092868422E-4</v>
      </c>
      <c r="D11" s="199">
        <v>0.15951728573459109</v>
      </c>
      <c r="E11" s="199">
        <v>8.9512277541020785E-2</v>
      </c>
    </row>
    <row r="12" spans="1:5" x14ac:dyDescent="0.25">
      <c r="A12" s="197" t="s">
        <v>67</v>
      </c>
      <c r="B12" s="199">
        <v>1</v>
      </c>
      <c r="C12" s="199">
        <v>1</v>
      </c>
      <c r="D12" s="199">
        <v>1</v>
      </c>
      <c r="E12" s="199">
        <v>1</v>
      </c>
    </row>
    <row r="13" spans="1:5" ht="57.75" customHeight="1" x14ac:dyDescent="0.25">
      <c r="A13" s="362" t="s">
        <v>387</v>
      </c>
      <c r="B13" s="362"/>
      <c r="C13" s="362"/>
      <c r="D13" s="362"/>
      <c r="E13" s="362"/>
    </row>
  </sheetData>
  <mergeCells count="4">
    <mergeCell ref="A3:A4"/>
    <mergeCell ref="B3:C3"/>
    <mergeCell ref="D3:E3"/>
    <mergeCell ref="A13:E13"/>
  </mergeCells>
  <conditionalFormatting sqref="B5:B12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{13B9B33C-DFF5-4CA2-A406-12606D7AD01E}</x14:id>
        </ext>
      </extLst>
    </cfRule>
  </conditionalFormatting>
  <conditionalFormatting sqref="C5:C12">
    <cfRule type="dataBar" priority="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{A45F7950-967C-4829-83EB-716C54C04234}</x14:id>
        </ext>
      </extLst>
    </cfRule>
  </conditionalFormatting>
  <conditionalFormatting sqref="D5:D1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{ED751C98-E0F6-4C6B-8C21-C2DCD8B7350C}</x14:id>
        </ext>
      </extLst>
    </cfRule>
  </conditionalFormatting>
  <conditionalFormatting sqref="E5:E12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{1695DFC5-B36B-46CD-8D9D-926EDCB6BB53}</x14:id>
        </ext>
      </extLst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3B9B33C-DFF5-4CA2-A406-12606D7AD01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B5:B12</xm:sqref>
        </x14:conditionalFormatting>
        <x14:conditionalFormatting xmlns:xm="http://schemas.microsoft.com/office/excel/2006/main">
          <x14:cfRule type="dataBar" id="{A45F7950-967C-4829-83EB-716C54C04234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C5:C12</xm:sqref>
        </x14:conditionalFormatting>
        <x14:conditionalFormatting xmlns:xm="http://schemas.microsoft.com/office/excel/2006/main">
          <x14:cfRule type="dataBar" id="{ED751C98-E0F6-4C6B-8C21-C2DCD8B735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D5:D12</xm:sqref>
        </x14:conditionalFormatting>
        <x14:conditionalFormatting xmlns:xm="http://schemas.microsoft.com/office/excel/2006/main">
          <x14:cfRule type="dataBar" id="{1695DFC5-B36B-46CD-8D9D-926EDCB6BB53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E5:E12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C62D-EA57-46F0-8313-79D52D41B467}">
  <dimension ref="A1:L25"/>
  <sheetViews>
    <sheetView topLeftCell="A8" zoomScale="90" zoomScaleNormal="90" workbookViewId="0"/>
  </sheetViews>
  <sheetFormatPr baseColWidth="10" defaultRowHeight="15" x14ac:dyDescent="0.25"/>
  <cols>
    <col min="1" max="1" width="13.28515625" style="4" customWidth="1"/>
    <col min="2" max="2" width="11.42578125" style="4"/>
    <col min="3" max="4" width="12" style="4" bestFit="1" customWidth="1"/>
    <col min="5" max="16384" width="11.42578125" style="4"/>
  </cols>
  <sheetData>
    <row r="1" spans="1:12" x14ac:dyDescent="0.25">
      <c r="A1" s="193"/>
      <c r="G1" s="161"/>
    </row>
    <row r="2" spans="1:12" ht="15.75" x14ac:dyDescent="0.25">
      <c r="B2" s="442" t="s">
        <v>375</v>
      </c>
      <c r="C2" s="442" t="s">
        <v>79</v>
      </c>
      <c r="D2" s="442" t="s">
        <v>80</v>
      </c>
      <c r="E2" s="442" t="s">
        <v>81</v>
      </c>
    </row>
    <row r="3" spans="1:12" ht="15.75" x14ac:dyDescent="0.25">
      <c r="B3" s="442" t="s">
        <v>376</v>
      </c>
      <c r="C3" s="443">
        <v>456.59395999999998</v>
      </c>
      <c r="D3" s="443">
        <v>589.06017899999995</v>
      </c>
      <c r="E3" s="443">
        <v>524.64907800000003</v>
      </c>
    </row>
    <row r="4" spans="1:12" ht="15.75" x14ac:dyDescent="0.25">
      <c r="B4" s="442" t="s">
        <v>377</v>
      </c>
      <c r="C4" s="443">
        <v>528.58524299999999</v>
      </c>
      <c r="D4" s="443">
        <v>486.21196200000003</v>
      </c>
      <c r="E4" s="443">
        <v>493.47245299999997</v>
      </c>
    </row>
    <row r="5" spans="1:12" ht="15.75" x14ac:dyDescent="0.25">
      <c r="B5" s="442" t="s">
        <v>378</v>
      </c>
      <c r="C5" s="443">
        <v>66.631834999999995</v>
      </c>
      <c r="D5" s="443">
        <v>74.923126999999994</v>
      </c>
      <c r="E5" s="443">
        <v>71.893153999999996</v>
      </c>
      <c r="G5" s="339" t="s">
        <v>388</v>
      </c>
      <c r="H5" s="339"/>
      <c r="I5" s="339"/>
      <c r="J5" s="339"/>
      <c r="K5" s="339"/>
      <c r="L5" s="339"/>
    </row>
    <row r="6" spans="1:12" ht="15.75" x14ac:dyDescent="0.25">
      <c r="B6" s="442" t="s">
        <v>379</v>
      </c>
      <c r="C6" s="443">
        <v>73.803434999999993</v>
      </c>
      <c r="D6" s="443">
        <v>84.432580000000002</v>
      </c>
      <c r="E6" s="443">
        <v>72.810865000000007</v>
      </c>
    </row>
    <row r="10" spans="1:12" ht="15.75" x14ac:dyDescent="0.25">
      <c r="B10" s="442" t="s">
        <v>162</v>
      </c>
      <c r="C10" s="442" t="s">
        <v>79</v>
      </c>
      <c r="D10" s="442" t="s">
        <v>80</v>
      </c>
      <c r="E10" s="442" t="s">
        <v>81</v>
      </c>
    </row>
    <row r="11" spans="1:12" ht="15.75" x14ac:dyDescent="0.25">
      <c r="B11" s="442" t="s">
        <v>376</v>
      </c>
      <c r="C11" s="443">
        <v>58797.439082000004</v>
      </c>
      <c r="D11" s="443">
        <v>57879.192972720004</v>
      </c>
      <c r="E11" s="443">
        <v>59428.687640540003</v>
      </c>
    </row>
    <row r="12" spans="1:12" ht="15.75" x14ac:dyDescent="0.25">
      <c r="B12" s="442" t="s">
        <v>377</v>
      </c>
      <c r="C12" s="443">
        <v>24938.995145469999</v>
      </c>
      <c r="D12" s="443">
        <v>24623.297428590002</v>
      </c>
      <c r="E12" s="443">
        <v>23077.66477802</v>
      </c>
    </row>
    <row r="13" spans="1:12" ht="15.75" x14ac:dyDescent="0.25">
      <c r="B13" s="442" t="s">
        <v>378</v>
      </c>
      <c r="C13" s="443">
        <v>24123.146519869999</v>
      </c>
      <c r="D13" s="443">
        <v>24053.519397880002</v>
      </c>
      <c r="E13" s="443">
        <v>25796.661300340002</v>
      </c>
    </row>
    <row r="14" spans="1:12" ht="15.75" x14ac:dyDescent="0.25">
      <c r="B14" s="442" t="s">
        <v>379</v>
      </c>
      <c r="C14" s="443">
        <v>19395.355009789997</v>
      </c>
      <c r="D14" s="443">
        <v>18583.98353709</v>
      </c>
      <c r="E14" s="443">
        <v>17979.615778569998</v>
      </c>
    </row>
    <row r="15" spans="1:12" ht="15.75" x14ac:dyDescent="0.25">
      <c r="B15" s="442"/>
      <c r="C15" s="443"/>
      <c r="D15" s="443"/>
      <c r="E15" s="444"/>
    </row>
    <row r="16" spans="1:12" ht="15.75" x14ac:dyDescent="0.25">
      <c r="B16" s="442"/>
      <c r="C16" s="443"/>
      <c r="D16" s="443"/>
      <c r="E16" s="444"/>
    </row>
    <row r="17" spans="2:12" ht="15.75" x14ac:dyDescent="0.25">
      <c r="B17" s="445"/>
      <c r="C17" s="446"/>
      <c r="D17" s="446"/>
      <c r="E17" s="446"/>
    </row>
    <row r="18" spans="2:12" ht="15.75" x14ac:dyDescent="0.25">
      <c r="B18" s="445"/>
      <c r="C18" s="446"/>
      <c r="D18" s="446"/>
      <c r="E18" s="446"/>
    </row>
    <row r="19" spans="2:12" ht="15.75" x14ac:dyDescent="0.25">
      <c r="B19" s="445"/>
      <c r="C19" s="445"/>
      <c r="D19" s="445"/>
      <c r="E19" s="445"/>
    </row>
    <row r="20" spans="2:12" ht="15.75" x14ac:dyDescent="0.25">
      <c r="B20" s="445"/>
      <c r="C20" s="445"/>
      <c r="D20" s="445"/>
      <c r="E20" s="445"/>
      <c r="G20" s="178" t="s">
        <v>389</v>
      </c>
    </row>
    <row r="21" spans="2:12" ht="15.75" x14ac:dyDescent="0.25">
      <c r="B21" s="445" t="s">
        <v>390</v>
      </c>
      <c r="C21" s="445" t="s">
        <v>79</v>
      </c>
      <c r="D21" s="445" t="s">
        <v>80</v>
      </c>
      <c r="E21" s="445" t="s">
        <v>81</v>
      </c>
    </row>
    <row r="22" spans="2:12" ht="15.75" x14ac:dyDescent="0.25">
      <c r="B22" s="445" t="s">
        <v>376</v>
      </c>
      <c r="C22" s="447">
        <f t="shared" ref="C22:E25" si="0">C11/C3</f>
        <v>128.77401856564202</v>
      </c>
      <c r="D22" s="447">
        <f t="shared" si="0"/>
        <v>98.256842061496755</v>
      </c>
      <c r="E22" s="447">
        <f t="shared" si="0"/>
        <v>113.27321467348504</v>
      </c>
    </row>
    <row r="23" spans="2:12" ht="15.75" x14ac:dyDescent="0.25">
      <c r="B23" s="445" t="s">
        <v>377</v>
      </c>
      <c r="C23" s="447">
        <f t="shared" si="0"/>
        <v>47.180649622240779</v>
      </c>
      <c r="D23" s="447">
        <f t="shared" si="0"/>
        <v>50.643133762698334</v>
      </c>
      <c r="E23" s="447">
        <f t="shared" si="0"/>
        <v>46.765862284150643</v>
      </c>
    </row>
    <row r="24" spans="2:12" ht="15.75" x14ac:dyDescent="0.25">
      <c r="B24" s="445" t="s">
        <v>378</v>
      </c>
      <c r="C24" s="447">
        <f t="shared" si="0"/>
        <v>362.03635274144858</v>
      </c>
      <c r="D24" s="447">
        <f t="shared" si="0"/>
        <v>321.04265212902823</v>
      </c>
      <c r="E24" s="447">
        <f t="shared" si="0"/>
        <v>358.81944058734723</v>
      </c>
    </row>
    <row r="25" spans="2:12" ht="31.5" customHeight="1" x14ac:dyDescent="0.25">
      <c r="B25" s="445" t="s">
        <v>379</v>
      </c>
      <c r="C25" s="447">
        <f t="shared" si="0"/>
        <v>262.7974566466994</v>
      </c>
      <c r="D25" s="447">
        <f t="shared" si="0"/>
        <v>220.10441392516964</v>
      </c>
      <c r="E25" s="447">
        <f t="shared" si="0"/>
        <v>246.93589038627678</v>
      </c>
      <c r="F25" s="338" t="s">
        <v>380</v>
      </c>
      <c r="G25" s="338"/>
      <c r="H25" s="338"/>
      <c r="I25" s="338"/>
      <c r="J25" s="338"/>
      <c r="K25" s="338"/>
      <c r="L25" s="338"/>
    </row>
  </sheetData>
  <mergeCells count="2">
    <mergeCell ref="G5:L5"/>
    <mergeCell ref="F25:L25"/>
  </mergeCells>
  <pageMargins left="0.7" right="0.7" top="0.75" bottom="0.75" header="0.3" footer="0.3"/>
  <pageSetup orientation="portrait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787C-CAEA-4DE1-A6EF-E4D1E1B5783C}">
  <dimension ref="A2:E15"/>
  <sheetViews>
    <sheetView topLeftCell="A6" zoomScaleNormal="100" workbookViewId="0">
      <selection activeCell="H17" sqref="H17"/>
    </sheetView>
  </sheetViews>
  <sheetFormatPr baseColWidth="10" defaultRowHeight="15" x14ac:dyDescent="0.25"/>
  <cols>
    <col min="1" max="1" width="13.28515625" style="4" customWidth="1"/>
    <col min="2" max="2" width="11.42578125" style="4"/>
    <col min="3" max="4" width="12" style="4" bestFit="1" customWidth="1"/>
    <col min="5" max="16384" width="11.42578125" style="4"/>
  </cols>
  <sheetData>
    <row r="2" spans="1:5" x14ac:dyDescent="0.25">
      <c r="A2" s="4" t="s">
        <v>162</v>
      </c>
    </row>
    <row r="3" spans="1:5" x14ac:dyDescent="0.25">
      <c r="A3" s="178" t="s">
        <v>391</v>
      </c>
    </row>
    <row r="4" spans="1:5" x14ac:dyDescent="0.25">
      <c r="A4" s="361" t="s">
        <v>347</v>
      </c>
      <c r="B4" s="361" t="s">
        <v>328</v>
      </c>
      <c r="C4" s="361"/>
      <c r="D4" s="361" t="s">
        <v>382</v>
      </c>
      <c r="E4" s="361"/>
    </row>
    <row r="5" spans="1:5" x14ac:dyDescent="0.25">
      <c r="A5" s="361"/>
      <c r="B5" s="197" t="s">
        <v>376</v>
      </c>
      <c r="C5" s="197" t="s">
        <v>379</v>
      </c>
      <c r="D5" s="197" t="s">
        <v>377</v>
      </c>
      <c r="E5" s="197" t="s">
        <v>378</v>
      </c>
    </row>
    <row r="6" spans="1:5" x14ac:dyDescent="0.25">
      <c r="A6" s="198" t="s">
        <v>273</v>
      </c>
      <c r="B6" s="199">
        <v>0.50368734337210075</v>
      </c>
      <c r="C6" s="199">
        <v>0.71585508381777407</v>
      </c>
      <c r="D6" s="199">
        <v>0.15927007341640073</v>
      </c>
      <c r="E6" s="199">
        <v>0.31116696752246381</v>
      </c>
    </row>
    <row r="7" spans="1:5" x14ac:dyDescent="0.25">
      <c r="A7" s="198" t="s">
        <v>383</v>
      </c>
      <c r="B7" s="199">
        <v>0.19133790634098</v>
      </c>
      <c r="C7" s="199">
        <v>0.26115318876417337</v>
      </c>
      <c r="D7" s="199">
        <v>5.6197322545414589E-2</v>
      </c>
      <c r="E7" s="199">
        <v>0.21417811828701303</v>
      </c>
    </row>
    <row r="8" spans="1:5" x14ac:dyDescent="0.25">
      <c r="A8" s="198" t="s">
        <v>109</v>
      </c>
      <c r="B8" s="199">
        <v>0.11792029860787302</v>
      </c>
      <c r="C8" s="199">
        <v>4.906896534789598E-3</v>
      </c>
      <c r="D8" s="199">
        <v>7.844056022820399E-2</v>
      </c>
      <c r="E8" s="199">
        <v>8.5061901336124165E-2</v>
      </c>
    </row>
    <row r="9" spans="1:5" x14ac:dyDescent="0.25">
      <c r="A9" s="198" t="s">
        <v>384</v>
      </c>
      <c r="B9" s="199">
        <v>0.18225927771257389</v>
      </c>
      <c r="C9" s="199">
        <v>9.2420320256911999E-3</v>
      </c>
      <c r="D9" s="199">
        <v>0.52123085453485385</v>
      </c>
      <c r="E9" s="199">
        <v>0.29896230232823395</v>
      </c>
    </row>
    <row r="10" spans="1:5" x14ac:dyDescent="0.25">
      <c r="A10" s="198" t="s">
        <v>385</v>
      </c>
      <c r="B10" s="199">
        <v>0</v>
      </c>
      <c r="C10" s="199">
        <v>8.611236285751037E-3</v>
      </c>
      <c r="D10" s="199">
        <v>0</v>
      </c>
      <c r="E10" s="199">
        <v>0</v>
      </c>
    </row>
    <row r="11" spans="1:5" x14ac:dyDescent="0.25">
      <c r="A11" s="198" t="s">
        <v>386</v>
      </c>
      <c r="B11" s="199">
        <v>0</v>
      </c>
      <c r="C11" s="199">
        <v>0</v>
      </c>
      <c r="D11" s="199">
        <v>8.6614341381077944E-2</v>
      </c>
      <c r="E11" s="199">
        <v>0</v>
      </c>
    </row>
    <row r="12" spans="1:5" x14ac:dyDescent="0.25">
      <c r="A12" s="198" t="s">
        <v>276</v>
      </c>
      <c r="B12" s="199">
        <v>4.7951739664723429E-3</v>
      </c>
      <c r="C12" s="199">
        <v>2.3156257182073062E-4</v>
      </c>
      <c r="D12" s="199">
        <v>9.8246847894048861E-2</v>
      </c>
      <c r="E12" s="199">
        <v>9.0630710526165045E-2</v>
      </c>
    </row>
    <row r="13" spans="1:5" x14ac:dyDescent="0.25">
      <c r="A13" s="197" t="s">
        <v>67</v>
      </c>
      <c r="B13" s="199">
        <v>1</v>
      </c>
      <c r="C13" s="199">
        <v>1</v>
      </c>
      <c r="D13" s="199">
        <v>1</v>
      </c>
      <c r="E13" s="199">
        <v>1</v>
      </c>
    </row>
    <row r="15" spans="1:5" ht="64.5" customHeight="1" x14ac:dyDescent="0.25">
      <c r="A15" s="338" t="s">
        <v>392</v>
      </c>
      <c r="B15" s="338"/>
      <c r="C15" s="338"/>
      <c r="D15" s="338"/>
      <c r="E15" s="338"/>
    </row>
  </sheetData>
  <mergeCells count="4">
    <mergeCell ref="A4:A5"/>
    <mergeCell ref="B4:C4"/>
    <mergeCell ref="D4:E4"/>
    <mergeCell ref="A15:E15"/>
  </mergeCells>
  <conditionalFormatting sqref="B6:E13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{0940F696-DA02-40F9-A1D5-B4594B16D807}</x14:id>
        </ext>
      </extLst>
    </cfRule>
  </conditionalFormatting>
  <conditionalFormatting sqref="C6:C13">
    <cfRule type="dataBar" priority="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{BE678B5A-CBCF-4A9C-927A-E926F26CE9EC}</x14:id>
        </ext>
      </extLst>
    </cfRule>
  </conditionalFormatting>
  <conditionalFormatting sqref="D6:D1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{96667D6C-DF8A-49D9-9978-BEBD1F40F062}</x14:id>
        </ext>
      </extLst>
    </cfRule>
  </conditionalFormatting>
  <conditionalFormatting sqref="E6:E13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{A4C18959-586D-4B44-BBE2-62E4B3825504}</x14:id>
        </ext>
      </extLst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40F696-DA02-40F9-A1D5-B4594B16D80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B6:E13</xm:sqref>
        </x14:conditionalFormatting>
        <x14:conditionalFormatting xmlns:xm="http://schemas.microsoft.com/office/excel/2006/main">
          <x14:cfRule type="dataBar" id="{BE678B5A-CBCF-4A9C-927A-E926F26CE9EC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C6:C13</xm:sqref>
        </x14:conditionalFormatting>
        <x14:conditionalFormatting xmlns:xm="http://schemas.microsoft.com/office/excel/2006/main">
          <x14:cfRule type="dataBar" id="{96667D6C-DF8A-49D9-9978-BEBD1F40F0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D6:D13</xm:sqref>
        </x14:conditionalFormatting>
        <x14:conditionalFormatting xmlns:xm="http://schemas.microsoft.com/office/excel/2006/main">
          <x14:cfRule type="dataBar" id="{A4C18959-586D-4B44-BBE2-62E4B382550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E6:E13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E62F-F0DB-4C58-AE22-E2C693D7A277}">
  <dimension ref="A1:K38"/>
  <sheetViews>
    <sheetView workbookViewId="0">
      <selection activeCell="L14" sqref="L14"/>
    </sheetView>
  </sheetViews>
  <sheetFormatPr baseColWidth="10" defaultRowHeight="15" x14ac:dyDescent="0.25"/>
  <cols>
    <col min="1" max="1" width="13.140625" style="4" bestFit="1" customWidth="1"/>
    <col min="2" max="2" width="11.42578125" style="4"/>
    <col min="3" max="4" width="13.140625" style="4" bestFit="1" customWidth="1"/>
    <col min="5" max="5" width="11.42578125" style="4"/>
    <col min="6" max="6" width="12.5703125" style="4" bestFit="1" customWidth="1"/>
    <col min="7" max="10" width="11.42578125" style="4"/>
    <col min="11" max="13" width="13.140625" style="4" bestFit="1" customWidth="1"/>
    <col min="14" max="16384" width="11.42578125" style="4"/>
  </cols>
  <sheetData>
    <row r="1" spans="1:11" x14ac:dyDescent="0.25">
      <c r="A1" s="448" t="s">
        <v>182</v>
      </c>
      <c r="B1" s="448" t="s">
        <v>183</v>
      </c>
      <c r="C1" s="421" t="s">
        <v>67</v>
      </c>
      <c r="D1" s="200"/>
      <c r="E1" s="339" t="s">
        <v>393</v>
      </c>
      <c r="F1" s="339"/>
      <c r="G1" s="339"/>
      <c r="H1" s="339"/>
      <c r="I1" s="339"/>
      <c r="J1" s="339"/>
    </row>
    <row r="2" spans="1:11" x14ac:dyDescent="0.25">
      <c r="A2" s="449">
        <v>2015</v>
      </c>
      <c r="B2" s="19" t="s">
        <v>70</v>
      </c>
      <c r="C2" s="205">
        <v>4.9519140000000004</v>
      </c>
      <c r="D2" s="200"/>
    </row>
    <row r="3" spans="1:11" x14ac:dyDescent="0.25">
      <c r="A3" s="449"/>
      <c r="B3" s="19" t="s">
        <v>71</v>
      </c>
      <c r="C3" s="205">
        <v>4.9968589999999997</v>
      </c>
      <c r="D3" s="200"/>
      <c r="H3" s="1"/>
    </row>
    <row r="4" spans="1:11" x14ac:dyDescent="0.25">
      <c r="A4" s="449"/>
      <c r="B4" s="19" t="s">
        <v>72</v>
      </c>
      <c r="C4" s="205">
        <v>5.0384039999999999</v>
      </c>
      <c r="D4" s="200"/>
      <c r="H4" s="1"/>
    </row>
    <row r="5" spans="1:11" x14ac:dyDescent="0.25">
      <c r="A5" s="449"/>
      <c r="B5" s="19" t="s">
        <v>73</v>
      </c>
      <c r="C5" s="205">
        <v>5.1309310000000004</v>
      </c>
      <c r="D5" s="200"/>
      <c r="H5" s="1"/>
    </row>
    <row r="6" spans="1:11" x14ac:dyDescent="0.25">
      <c r="A6" s="449">
        <v>2016</v>
      </c>
      <c r="B6" s="19" t="s">
        <v>74</v>
      </c>
      <c r="C6" s="205">
        <v>5.1806999999999999</v>
      </c>
      <c r="D6" s="200"/>
      <c r="H6" s="1"/>
    </row>
    <row r="7" spans="1:11" x14ac:dyDescent="0.25">
      <c r="A7" s="449"/>
      <c r="B7" s="19" t="s">
        <v>75</v>
      </c>
      <c r="C7" s="205">
        <v>5.2682799999999999</v>
      </c>
      <c r="D7" s="200"/>
      <c r="H7" s="1"/>
    </row>
    <row r="8" spans="1:11" x14ac:dyDescent="0.25">
      <c r="A8" s="449"/>
      <c r="B8" s="19" t="s">
        <v>76</v>
      </c>
      <c r="C8" s="205">
        <v>5.3999750000000004</v>
      </c>
      <c r="D8" s="200"/>
      <c r="H8" s="1"/>
    </row>
    <row r="9" spans="1:11" x14ac:dyDescent="0.25">
      <c r="A9" s="449"/>
      <c r="B9" s="19" t="s">
        <v>77</v>
      </c>
      <c r="C9" s="205">
        <v>5.4336589999999996</v>
      </c>
      <c r="D9" s="200"/>
      <c r="H9" s="1"/>
    </row>
    <row r="10" spans="1:11" x14ac:dyDescent="0.25">
      <c r="A10" s="449">
        <v>2017</v>
      </c>
      <c r="B10" s="19" t="s">
        <v>78</v>
      </c>
      <c r="C10" s="205">
        <v>5.4430339999999999</v>
      </c>
      <c r="D10" s="200"/>
      <c r="H10" s="1"/>
    </row>
    <row r="11" spans="1:11" x14ac:dyDescent="0.25">
      <c r="A11" s="449"/>
      <c r="B11" s="19" t="s">
        <v>79</v>
      </c>
      <c r="C11" s="205">
        <v>5.5278555000000003</v>
      </c>
      <c r="D11" s="200"/>
      <c r="H11" s="1"/>
    </row>
    <row r="12" spans="1:11" x14ac:dyDescent="0.25">
      <c r="A12" s="449"/>
      <c r="B12" s="19" t="s">
        <v>80</v>
      </c>
      <c r="C12" s="205">
        <v>5.5841880000000002</v>
      </c>
      <c r="D12" s="200"/>
      <c r="H12" s="1"/>
    </row>
    <row r="13" spans="1:11" x14ac:dyDescent="0.25">
      <c r="A13" s="449"/>
      <c r="B13" s="19" t="s">
        <v>81</v>
      </c>
      <c r="C13" s="205">
        <v>5.5686549999999997</v>
      </c>
      <c r="D13" s="200"/>
      <c r="H13" s="1"/>
    </row>
    <row r="14" spans="1:11" x14ac:dyDescent="0.25">
      <c r="A14" s="200"/>
      <c r="B14" s="200"/>
      <c r="C14" s="200"/>
      <c r="D14" s="200"/>
      <c r="H14" s="1"/>
    </row>
    <row r="15" spans="1:11" x14ac:dyDescent="0.25">
      <c r="A15" s="131"/>
      <c r="C15" s="75"/>
      <c r="D15" s="75"/>
      <c r="E15" s="201"/>
      <c r="G15" s="75"/>
      <c r="H15" s="1"/>
    </row>
    <row r="16" spans="1:11" x14ac:dyDescent="0.25">
      <c r="D16" s="342" t="s">
        <v>394</v>
      </c>
      <c r="E16" s="342"/>
      <c r="F16" s="342"/>
      <c r="J16" s="40"/>
      <c r="K16" s="40"/>
    </row>
    <row r="21" spans="1:6" x14ac:dyDescent="0.25">
      <c r="A21" s="53"/>
    </row>
    <row r="22" spans="1:6" x14ac:dyDescent="0.25">
      <c r="A22" s="53"/>
      <c r="B22" s="40"/>
      <c r="C22" s="53"/>
    </row>
    <row r="24" spans="1:6" x14ac:dyDescent="0.25">
      <c r="A24" s="40"/>
    </row>
    <row r="30" spans="1:6" x14ac:dyDescent="0.25">
      <c r="B30" s="40"/>
      <c r="C30" s="40"/>
      <c r="D30" s="40"/>
      <c r="F30" s="74"/>
    </row>
    <row r="31" spans="1:6" x14ac:dyDescent="0.25">
      <c r="B31" s="40"/>
      <c r="C31" s="40"/>
      <c r="D31" s="40"/>
      <c r="F31" s="74"/>
    </row>
    <row r="32" spans="1:6" x14ac:dyDescent="0.25">
      <c r="B32" s="40"/>
      <c r="C32" s="40"/>
      <c r="D32" s="40"/>
      <c r="E32" s="40"/>
      <c r="F32" s="74"/>
    </row>
    <row r="33" spans="2:6" x14ac:dyDescent="0.25">
      <c r="B33" s="40"/>
      <c r="C33" s="40"/>
      <c r="D33" s="40"/>
      <c r="E33" s="53"/>
      <c r="F33" s="74"/>
    </row>
    <row r="34" spans="2:6" x14ac:dyDescent="0.25">
      <c r="B34" s="40"/>
      <c r="C34" s="40"/>
      <c r="D34" s="40"/>
      <c r="F34" s="74"/>
    </row>
    <row r="35" spans="2:6" x14ac:dyDescent="0.25">
      <c r="B35" s="40"/>
      <c r="C35" s="40"/>
      <c r="D35" s="40"/>
      <c r="F35" s="74"/>
    </row>
    <row r="36" spans="2:6" x14ac:dyDescent="0.25">
      <c r="B36" s="40"/>
      <c r="C36" s="40"/>
      <c r="D36" s="40"/>
      <c r="F36" s="74"/>
    </row>
    <row r="37" spans="2:6" x14ac:dyDescent="0.25">
      <c r="B37" s="40"/>
      <c r="C37" s="40"/>
      <c r="D37" s="40"/>
      <c r="F37" s="74"/>
    </row>
    <row r="38" spans="2:6" x14ac:dyDescent="0.25">
      <c r="F38" s="74"/>
    </row>
  </sheetData>
  <mergeCells count="5">
    <mergeCell ref="E1:J1"/>
    <mergeCell ref="A2:A5"/>
    <mergeCell ref="A6:A9"/>
    <mergeCell ref="A10:A13"/>
    <mergeCell ref="D16:F16"/>
  </mergeCells>
  <pageMargins left="0.7" right="0.7" top="0.75" bottom="0.75" header="0.3" footer="0.3"/>
  <pageSetup orientation="portrait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C8D3-0198-48B3-932D-725A996BE616}">
  <dimension ref="A1:F11"/>
  <sheetViews>
    <sheetView workbookViewId="0">
      <selection activeCell="F16" sqref="F16"/>
    </sheetView>
  </sheetViews>
  <sheetFormatPr baseColWidth="10" defaultRowHeight="15" x14ac:dyDescent="0.25"/>
  <cols>
    <col min="1" max="1" width="18.28515625" style="4" customWidth="1"/>
    <col min="2" max="16384" width="11.42578125" style="4"/>
  </cols>
  <sheetData>
    <row r="1" spans="1:6" x14ac:dyDescent="0.25">
      <c r="A1" s="347" t="s">
        <v>395</v>
      </c>
      <c r="B1" s="347"/>
      <c r="C1" s="347"/>
      <c r="D1" s="347"/>
      <c r="E1" s="347"/>
      <c r="F1" s="347"/>
    </row>
    <row r="2" spans="1:6" ht="31.5" x14ac:dyDescent="0.25">
      <c r="A2" s="138"/>
      <c r="B2" s="139">
        <v>2015</v>
      </c>
      <c r="C2" s="139">
        <v>2016</v>
      </c>
      <c r="D2" s="139">
        <v>2017</v>
      </c>
      <c r="E2" s="140" t="s">
        <v>269</v>
      </c>
      <c r="F2" s="140" t="s">
        <v>270</v>
      </c>
    </row>
    <row r="3" spans="1:6" x14ac:dyDescent="0.25">
      <c r="A3" s="141" t="s">
        <v>271</v>
      </c>
      <c r="B3" s="142">
        <v>2174109</v>
      </c>
      <c r="C3" s="142">
        <v>2312095</v>
      </c>
      <c r="D3" s="143">
        <v>2381361</v>
      </c>
      <c r="E3" s="202">
        <f t="shared" ref="E3:E10" si="0">(D3-C3)/C3</f>
        <v>2.9958111582785309E-2</v>
      </c>
      <c r="F3" s="145">
        <f>D3/$D$10</f>
        <v>0.42763665552992597</v>
      </c>
    </row>
    <row r="4" spans="1:6" x14ac:dyDescent="0.25">
      <c r="A4" s="141" t="s">
        <v>272</v>
      </c>
      <c r="B4" s="142">
        <v>1041470</v>
      </c>
      <c r="C4" s="142">
        <v>1095605</v>
      </c>
      <c r="D4" s="146">
        <v>1145492</v>
      </c>
      <c r="E4" s="202">
        <f t="shared" si="0"/>
        <v>4.553374619502467E-2</v>
      </c>
      <c r="F4" s="145">
        <f t="shared" ref="F4:F10" si="1">D4/$D$10</f>
        <v>0.20570353164273958</v>
      </c>
    </row>
    <row r="5" spans="1:6" x14ac:dyDescent="0.25">
      <c r="A5" s="141" t="s">
        <v>396</v>
      </c>
      <c r="B5" s="142">
        <v>1051737</v>
      </c>
      <c r="C5" s="142">
        <v>1013135</v>
      </c>
      <c r="D5" s="146">
        <v>952226</v>
      </c>
      <c r="E5" s="202">
        <f t="shared" si="0"/>
        <v>-6.0119332566735927E-2</v>
      </c>
      <c r="F5" s="145">
        <f t="shared" si="1"/>
        <v>0.17099748503004766</v>
      </c>
    </row>
    <row r="6" spans="1:6" x14ac:dyDescent="0.25">
      <c r="A6" s="141" t="s">
        <v>273</v>
      </c>
      <c r="B6" s="142">
        <v>455179</v>
      </c>
      <c r="C6" s="142">
        <v>493512</v>
      </c>
      <c r="D6" s="146">
        <v>553846</v>
      </c>
      <c r="E6" s="202">
        <f t="shared" si="0"/>
        <v>0.1222543727406831</v>
      </c>
      <c r="F6" s="145">
        <f t="shared" si="1"/>
        <v>9.9457768527588794E-2</v>
      </c>
    </row>
    <row r="7" spans="1:6" x14ac:dyDescent="0.25">
      <c r="A7" s="141" t="s">
        <v>397</v>
      </c>
      <c r="B7" s="142">
        <v>107301</v>
      </c>
      <c r="C7" s="142">
        <v>127163</v>
      </c>
      <c r="D7" s="146">
        <v>146877</v>
      </c>
      <c r="E7" s="202">
        <f t="shared" si="0"/>
        <v>0.15502937175121695</v>
      </c>
      <c r="F7" s="145">
        <f t="shared" si="1"/>
        <v>2.6375668810511694E-2</v>
      </c>
    </row>
    <row r="8" spans="1:6" x14ac:dyDescent="0.25">
      <c r="A8" s="141" t="s">
        <v>109</v>
      </c>
      <c r="B8" s="142">
        <v>69649</v>
      </c>
      <c r="C8" s="142">
        <v>118118</v>
      </c>
      <c r="D8" s="146">
        <v>126034</v>
      </c>
      <c r="E8" s="202">
        <f t="shared" si="0"/>
        <v>6.701772803467719E-2</v>
      </c>
      <c r="F8" s="145">
        <f t="shared" si="1"/>
        <v>2.2632754228803904E-2</v>
      </c>
    </row>
    <row r="9" spans="1:6" x14ac:dyDescent="0.25">
      <c r="A9" s="141" t="s">
        <v>276</v>
      </c>
      <c r="B9" s="142">
        <v>231486</v>
      </c>
      <c r="C9" s="142">
        <v>274031</v>
      </c>
      <c r="D9" s="146">
        <v>262819</v>
      </c>
      <c r="E9" s="202">
        <f t="shared" si="0"/>
        <v>-4.0915078950921613E-2</v>
      </c>
      <c r="F9" s="145">
        <f t="shared" si="1"/>
        <v>4.7196136230382379E-2</v>
      </c>
    </row>
    <row r="10" spans="1:6" x14ac:dyDescent="0.25">
      <c r="A10" s="141" t="s">
        <v>67</v>
      </c>
      <c r="B10" s="147">
        <v>5130931</v>
      </c>
      <c r="C10" s="147">
        <v>5433659</v>
      </c>
      <c r="D10" s="147">
        <v>5568655</v>
      </c>
      <c r="E10" s="202">
        <f t="shared" si="0"/>
        <v>2.4844400430722648E-2</v>
      </c>
      <c r="F10" s="145">
        <f t="shared" si="1"/>
        <v>1</v>
      </c>
    </row>
    <row r="11" spans="1:6" x14ac:dyDescent="0.25">
      <c r="A11" s="363" t="s">
        <v>398</v>
      </c>
      <c r="B11" s="363"/>
      <c r="C11" s="363"/>
    </row>
  </sheetData>
  <mergeCells count="2">
    <mergeCell ref="A1:F1"/>
    <mergeCell ref="A11:C11"/>
  </mergeCells>
  <conditionalFormatting sqref="E3:E10">
    <cfRule type="iconSet" priority="1">
      <iconSet iconSet="3Arrows">
        <cfvo type="percent" val="0"/>
        <cfvo type="num" val="0"/>
        <cfvo type="num" val="0"/>
      </iconSet>
    </cfRule>
  </conditionalFormatting>
  <conditionalFormatting sqref="F3:F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{8A72777A-A052-45E7-B48C-185057E7FB89}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A72777A-A052-45E7-B48C-185057E7FB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F3:F10</xm:sqref>
        </x14:conditionalFormatting>
      </x14:conditionalFormatting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681E-105D-4608-918C-3329CB0B0B0E}">
  <dimension ref="A1:G11"/>
  <sheetViews>
    <sheetView zoomScale="90" zoomScaleNormal="90" workbookViewId="0">
      <selection activeCell="E21" sqref="E21"/>
    </sheetView>
  </sheetViews>
  <sheetFormatPr baseColWidth="10" defaultRowHeight="15" x14ac:dyDescent="0.25"/>
  <cols>
    <col min="1" max="1" width="23.140625" style="4" bestFit="1" customWidth="1"/>
    <col min="2" max="2" width="13.85546875" style="4" bestFit="1" customWidth="1"/>
    <col min="3" max="3" width="16.28515625" style="4" bestFit="1" customWidth="1"/>
    <col min="4" max="6" width="13.85546875" style="4" bestFit="1" customWidth="1"/>
    <col min="7" max="7" width="12.5703125" style="4" bestFit="1" customWidth="1"/>
    <col min="8" max="8" width="13" style="4" bestFit="1" customWidth="1"/>
    <col min="9" max="16384" width="11.42578125" style="4"/>
  </cols>
  <sheetData>
    <row r="1" spans="1:7" x14ac:dyDescent="0.25">
      <c r="A1" s="347" t="s">
        <v>399</v>
      </c>
      <c r="B1" s="347"/>
      <c r="C1" s="347"/>
      <c r="D1" s="347"/>
      <c r="E1" s="347"/>
      <c r="F1" s="347"/>
    </row>
    <row r="2" spans="1:7" ht="21" x14ac:dyDescent="0.25">
      <c r="A2" s="139" t="s">
        <v>101</v>
      </c>
      <c r="B2" s="139">
        <v>2015</v>
      </c>
      <c r="C2" s="139">
        <v>2016</v>
      </c>
      <c r="D2" s="139">
        <v>2017</v>
      </c>
      <c r="E2" s="203" t="s">
        <v>269</v>
      </c>
      <c r="F2" s="204" t="s">
        <v>270</v>
      </c>
    </row>
    <row r="3" spans="1:7" x14ac:dyDescent="0.25">
      <c r="A3" s="141" t="s">
        <v>271</v>
      </c>
      <c r="B3" s="205">
        <v>775022.36267099995</v>
      </c>
      <c r="C3" s="206">
        <v>913571.30494099995</v>
      </c>
      <c r="D3" s="207">
        <v>1064589.212661</v>
      </c>
      <c r="E3" s="208">
        <f t="shared" ref="E3:E10" si="0">(D3-C3)/C3</f>
        <v>0.16530500345537125</v>
      </c>
      <c r="F3" s="209">
        <f>D3/$D$10</f>
        <v>0.34290497086671323</v>
      </c>
    </row>
    <row r="4" spans="1:7" x14ac:dyDescent="0.25">
      <c r="A4" s="141" t="s">
        <v>396</v>
      </c>
      <c r="B4" s="206">
        <v>891882.71554</v>
      </c>
      <c r="C4" s="206">
        <v>947405.31808</v>
      </c>
      <c r="D4" s="210">
        <v>958643.48897399998</v>
      </c>
      <c r="E4" s="208">
        <f t="shared" si="0"/>
        <v>1.1862051731749954E-2</v>
      </c>
      <c r="F4" s="209">
        <f>D4/$D$10</f>
        <v>0.30877977509891424</v>
      </c>
    </row>
    <row r="5" spans="1:7" x14ac:dyDescent="0.25">
      <c r="A5" s="141" t="s">
        <v>272</v>
      </c>
      <c r="B5" s="206">
        <v>450220.507851</v>
      </c>
      <c r="C5" s="206">
        <v>592317.15588199999</v>
      </c>
      <c r="D5" s="207">
        <v>592057.91465299996</v>
      </c>
      <c r="E5" s="208">
        <f t="shared" si="0"/>
        <v>-4.3767300410876684E-4</v>
      </c>
      <c r="F5" s="209">
        <f>D5/$D$10</f>
        <v>0.19070229113822706</v>
      </c>
    </row>
    <row r="6" spans="1:7" x14ac:dyDescent="0.25">
      <c r="A6" s="141" t="s">
        <v>273</v>
      </c>
      <c r="B6" s="206">
        <v>198847.50466499999</v>
      </c>
      <c r="C6" s="206">
        <v>258081.69891800001</v>
      </c>
      <c r="D6" s="207">
        <v>283328.65901900001</v>
      </c>
      <c r="E6" s="208">
        <f t="shared" si="0"/>
        <v>9.7825456848924769E-2</v>
      </c>
      <c r="F6" s="209">
        <f>D6/$D$10</f>
        <v>9.1260370113812522E-2</v>
      </c>
      <c r="G6" s="53"/>
    </row>
    <row r="7" spans="1:7" x14ac:dyDescent="0.25">
      <c r="A7" s="141" t="s">
        <v>276</v>
      </c>
      <c r="B7" s="205">
        <v>52847.840808560104</v>
      </c>
      <c r="C7" s="206">
        <v>76695.419166000007</v>
      </c>
      <c r="D7" s="207">
        <v>81386.604080000005</v>
      </c>
      <c r="E7" s="208">
        <f t="shared" si="0"/>
        <v>6.1166429038563175E-2</v>
      </c>
      <c r="F7" s="209">
        <f>D9/$D$10</f>
        <v>1.4454046814767639E-2</v>
      </c>
    </row>
    <row r="8" spans="1:7" x14ac:dyDescent="0.25">
      <c r="A8" s="141" t="s">
        <v>109</v>
      </c>
      <c r="B8" s="205">
        <v>23322.461070000001</v>
      </c>
      <c r="C8" s="207">
        <v>58682.188200999997</v>
      </c>
      <c r="D8" s="207">
        <v>79738.596439000001</v>
      </c>
      <c r="E8" s="208">
        <f t="shared" si="0"/>
        <v>0.35882111563183294</v>
      </c>
      <c r="F8" s="209">
        <f>D7/$D$10</f>
        <v>2.6214685222327068E-2</v>
      </c>
      <c r="G8" s="53"/>
    </row>
    <row r="9" spans="1:7" x14ac:dyDescent="0.25">
      <c r="A9" s="211" t="s">
        <v>400</v>
      </c>
      <c r="B9" s="206">
        <v>36473.623340999999</v>
      </c>
      <c r="C9" s="206">
        <v>40993.874970999997</v>
      </c>
      <c r="D9" s="207">
        <v>44874.305203000004</v>
      </c>
      <c r="E9" s="208">
        <f t="shared" si="0"/>
        <v>9.465878097020862E-2</v>
      </c>
      <c r="F9" s="209">
        <f>D8/$D$10</f>
        <v>2.56838607452382E-2</v>
      </c>
    </row>
    <row r="10" spans="1:7" x14ac:dyDescent="0.25">
      <c r="A10" s="141" t="s">
        <v>67</v>
      </c>
      <c r="B10" s="205">
        <v>2428617.0159465601</v>
      </c>
      <c r="C10" s="205">
        <v>2887746.960159</v>
      </c>
      <c r="D10" s="205">
        <v>3104618.7810289999</v>
      </c>
      <c r="E10" s="208">
        <f t="shared" si="0"/>
        <v>7.5100700948555033E-2</v>
      </c>
      <c r="F10" s="209">
        <f>D10/$D$10</f>
        <v>1</v>
      </c>
    </row>
    <row r="11" spans="1:7" ht="33" customHeight="1" x14ac:dyDescent="0.25">
      <c r="A11" s="362" t="s">
        <v>401</v>
      </c>
      <c r="B11" s="362"/>
      <c r="C11" s="362"/>
      <c r="D11" s="362"/>
      <c r="E11" s="362"/>
    </row>
  </sheetData>
  <mergeCells count="2">
    <mergeCell ref="A1:F1"/>
    <mergeCell ref="A11:E11"/>
  </mergeCells>
  <conditionalFormatting sqref="F3:F1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{A7E69566-BD1B-43CE-A397-6E50FA181930}</x14:id>
        </ext>
      </extLst>
    </cfRule>
  </conditionalFormatting>
  <conditionalFormatting sqref="E3:E10">
    <cfRule type="iconSet" priority="2">
      <iconSet iconSet="3Arrows">
        <cfvo type="percent" val="0"/>
        <cfvo type="num" val="0"/>
        <cfvo type="num" val="0"/>
      </iconSet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E69566-BD1B-43CE-A397-6E50FA1819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F3:F10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5A31-96AA-41D0-8434-2B220AE83CB8}">
  <dimension ref="A1:M20"/>
  <sheetViews>
    <sheetView topLeftCell="A5" workbookViewId="0">
      <selection sqref="A1:E13"/>
    </sheetView>
  </sheetViews>
  <sheetFormatPr baseColWidth="10" defaultRowHeight="15" x14ac:dyDescent="0.25"/>
  <cols>
    <col min="1" max="1" width="13.140625" style="4" bestFit="1" customWidth="1"/>
    <col min="2" max="3" width="12" style="4" bestFit="1" customWidth="1"/>
    <col min="4" max="4" width="13.140625" style="4" bestFit="1" customWidth="1"/>
    <col min="5" max="5" width="18.85546875" style="4" bestFit="1" customWidth="1"/>
    <col min="6" max="6" width="13.140625" style="4" bestFit="1" customWidth="1"/>
    <col min="7" max="7" width="11.42578125" style="4"/>
    <col min="8" max="8" width="13.140625" style="4" bestFit="1" customWidth="1"/>
    <col min="9" max="10" width="11.42578125" style="4"/>
    <col min="11" max="11" width="13.140625" style="4" bestFit="1" customWidth="1"/>
    <col min="12" max="14" width="12.5703125" style="4" bestFit="1" customWidth="1"/>
    <col min="15" max="15" width="12.140625" style="4" bestFit="1" customWidth="1"/>
    <col min="16" max="16" width="13.5703125" style="4" bestFit="1" customWidth="1"/>
    <col min="17" max="16384" width="11.42578125" style="4"/>
  </cols>
  <sheetData>
    <row r="1" spans="1:13" x14ac:dyDescent="0.25">
      <c r="A1" s="19"/>
      <c r="B1" s="19"/>
      <c r="C1" s="19" t="s">
        <v>162</v>
      </c>
      <c r="D1" s="19" t="s">
        <v>402</v>
      </c>
      <c r="E1" s="19" t="s">
        <v>403</v>
      </c>
      <c r="F1" s="339" t="s">
        <v>404</v>
      </c>
      <c r="G1" s="339"/>
      <c r="H1" s="339"/>
      <c r="I1" s="339"/>
      <c r="J1" s="339"/>
      <c r="K1" s="339"/>
      <c r="L1" s="339"/>
      <c r="M1" s="339"/>
    </row>
    <row r="2" spans="1:13" x14ac:dyDescent="0.25">
      <c r="A2" s="449">
        <v>2015</v>
      </c>
      <c r="B2" s="19" t="s">
        <v>70</v>
      </c>
      <c r="C2" s="19">
        <v>567818463415</v>
      </c>
      <c r="D2" s="205">
        <v>4951914</v>
      </c>
      <c r="E2" s="253">
        <f t="shared" ref="E2:E13" si="0">(C2/D2)/3</f>
        <v>38222.154330291953</v>
      </c>
    </row>
    <row r="3" spans="1:13" x14ac:dyDescent="0.25">
      <c r="A3" s="449"/>
      <c r="B3" s="19" t="s">
        <v>71</v>
      </c>
      <c r="C3" s="19">
        <v>595834930523</v>
      </c>
      <c r="D3" s="205">
        <v>4996859</v>
      </c>
      <c r="E3" s="253">
        <f t="shared" si="0"/>
        <v>39747.297954108108</v>
      </c>
    </row>
    <row r="4" spans="1:13" x14ac:dyDescent="0.25">
      <c r="A4" s="449"/>
      <c r="B4" s="19" t="s">
        <v>72</v>
      </c>
      <c r="C4" s="19">
        <v>618155051547.56006</v>
      </c>
      <c r="D4" s="205">
        <v>5038404</v>
      </c>
      <c r="E4" s="253">
        <f t="shared" si="0"/>
        <v>40896.22107500444</v>
      </c>
    </row>
    <row r="5" spans="1:13" x14ac:dyDescent="0.25">
      <c r="A5" s="449"/>
      <c r="B5" s="19" t="s">
        <v>73</v>
      </c>
      <c r="C5" s="19">
        <v>646808570461</v>
      </c>
      <c r="D5" s="205">
        <v>5130931</v>
      </c>
      <c r="E5" s="253">
        <f t="shared" si="0"/>
        <v>42020.221441358954</v>
      </c>
    </row>
    <row r="6" spans="1:13" x14ac:dyDescent="0.25">
      <c r="A6" s="449">
        <v>2016</v>
      </c>
      <c r="B6" s="19" t="s">
        <v>74</v>
      </c>
      <c r="C6" s="19">
        <v>693514689359</v>
      </c>
      <c r="D6" s="205">
        <v>5180700</v>
      </c>
      <c r="E6" s="253">
        <f t="shared" si="0"/>
        <v>44621.684930543495</v>
      </c>
    </row>
    <row r="7" spans="1:13" x14ac:dyDescent="0.25">
      <c r="A7" s="449"/>
      <c r="B7" s="19" t="s">
        <v>75</v>
      </c>
      <c r="C7" s="19">
        <v>712458970723</v>
      </c>
      <c r="D7" s="205">
        <v>5268280</v>
      </c>
      <c r="E7" s="253">
        <f t="shared" si="0"/>
        <v>45078.531052702841</v>
      </c>
    </row>
    <row r="8" spans="1:13" x14ac:dyDescent="0.25">
      <c r="A8" s="449"/>
      <c r="B8" s="19" t="s">
        <v>76</v>
      </c>
      <c r="C8" s="19">
        <v>731410879900</v>
      </c>
      <c r="D8" s="205">
        <v>5399975</v>
      </c>
      <c r="E8" s="253">
        <f t="shared" si="0"/>
        <v>45149.02877019492</v>
      </c>
    </row>
    <row r="9" spans="1:13" x14ac:dyDescent="0.25">
      <c r="A9" s="449"/>
      <c r="B9" s="19" t="s">
        <v>77</v>
      </c>
      <c r="C9" s="19">
        <v>750362420177</v>
      </c>
      <c r="D9" s="205">
        <v>5433659</v>
      </c>
      <c r="E9" s="253">
        <f t="shared" si="0"/>
        <v>46031.745224657388</v>
      </c>
    </row>
    <row r="10" spans="1:13" x14ac:dyDescent="0.25">
      <c r="A10" s="449">
        <v>2017</v>
      </c>
      <c r="B10" s="19" t="s">
        <v>78</v>
      </c>
      <c r="C10" s="19">
        <v>768200937860</v>
      </c>
      <c r="D10" s="205">
        <v>5443034</v>
      </c>
      <c r="E10" s="253">
        <f t="shared" si="0"/>
        <v>47044.897990103804</v>
      </c>
    </row>
    <row r="11" spans="1:13" x14ac:dyDescent="0.25">
      <c r="A11" s="449"/>
      <c r="B11" s="19" t="s">
        <v>79</v>
      </c>
      <c r="C11" s="19">
        <v>773736386757</v>
      </c>
      <c r="D11" s="205">
        <v>5527855.5</v>
      </c>
      <c r="E11" s="253">
        <f t="shared" si="0"/>
        <v>46656.814549331109</v>
      </c>
    </row>
    <row r="12" spans="1:13" x14ac:dyDescent="0.25">
      <c r="A12" s="449"/>
      <c r="B12" s="19" t="s">
        <v>80</v>
      </c>
      <c r="C12" s="19">
        <v>776523336043</v>
      </c>
      <c r="D12" s="205">
        <v>5584188</v>
      </c>
      <c r="E12" s="253">
        <f t="shared" si="0"/>
        <v>46352.506759144453</v>
      </c>
    </row>
    <row r="13" spans="1:13" x14ac:dyDescent="0.25">
      <c r="A13" s="449"/>
      <c r="B13" s="19" t="s">
        <v>81</v>
      </c>
      <c r="C13" s="19">
        <v>786158120369</v>
      </c>
      <c r="D13" s="205">
        <v>5568655</v>
      </c>
      <c r="E13" s="253">
        <f t="shared" si="0"/>
        <v>47058.527919159416</v>
      </c>
    </row>
    <row r="15" spans="1:13" x14ac:dyDescent="0.25">
      <c r="E15" s="212"/>
    </row>
    <row r="16" spans="1:13" x14ac:dyDescent="0.25">
      <c r="E16" s="40"/>
    </row>
    <row r="20" spans="6:10" ht="37.5" customHeight="1" x14ac:dyDescent="0.25">
      <c r="F20" s="364" t="s">
        <v>401</v>
      </c>
      <c r="G20" s="364"/>
      <c r="H20" s="364"/>
      <c r="I20" s="364"/>
      <c r="J20" s="364"/>
    </row>
  </sheetData>
  <mergeCells count="5">
    <mergeCell ref="F1:M1"/>
    <mergeCell ref="A2:A5"/>
    <mergeCell ref="A6:A9"/>
    <mergeCell ref="A10:A13"/>
    <mergeCell ref="F20:J20"/>
  </mergeCells>
  <pageMargins left="0.7" right="0.7" top="0.75" bottom="0.75" header="0.3" footer="0.3"/>
  <pageSetup orientation="portrait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92BE-E3F9-4C4E-A357-9A9708312AC9}">
  <dimension ref="A2:M20"/>
  <sheetViews>
    <sheetView topLeftCell="C1" workbookViewId="0">
      <selection activeCell="G2" sqref="G2"/>
    </sheetView>
  </sheetViews>
  <sheetFormatPr baseColWidth="10" defaultRowHeight="15" x14ac:dyDescent="0.25"/>
  <cols>
    <col min="1" max="1" width="11.42578125" style="4"/>
    <col min="2" max="3" width="14.140625" style="4" bestFit="1" customWidth="1"/>
    <col min="4" max="6" width="13.140625" style="4" bestFit="1" customWidth="1"/>
    <col min="7" max="7" width="11.42578125" style="4"/>
    <col min="8" max="8" width="13.140625" style="4" bestFit="1" customWidth="1"/>
    <col min="9" max="12" width="11.42578125" style="4"/>
    <col min="13" max="13" width="14.85546875" style="4" customWidth="1"/>
    <col min="14" max="16384" width="11.42578125" style="4"/>
  </cols>
  <sheetData>
    <row r="2" spans="1:13" x14ac:dyDescent="0.25">
      <c r="A2" s="47"/>
      <c r="B2" s="4" t="s">
        <v>405</v>
      </c>
      <c r="C2" s="19" t="s">
        <v>406</v>
      </c>
      <c r="D2" s="19" t="s">
        <v>407</v>
      </c>
      <c r="E2" s="19" t="s">
        <v>408</v>
      </c>
      <c r="F2" s="19" t="s">
        <v>409</v>
      </c>
      <c r="G2" s="9">
        <v>1000000</v>
      </c>
    </row>
    <row r="3" spans="1:13" x14ac:dyDescent="0.25">
      <c r="A3" s="47">
        <v>2012</v>
      </c>
      <c r="B3" s="9">
        <v>49066359</v>
      </c>
      <c r="C3" s="110">
        <v>7464167</v>
      </c>
      <c r="D3" s="110">
        <v>7030348</v>
      </c>
      <c r="E3" s="110">
        <v>3898754</v>
      </c>
      <c r="F3" s="110">
        <v>4310423</v>
      </c>
    </row>
    <row r="4" spans="1:13" x14ac:dyDescent="0.25">
      <c r="A4" s="47">
        <v>2013</v>
      </c>
      <c r="B4" s="9">
        <v>50295114</v>
      </c>
      <c r="C4" s="110">
        <v>11909724</v>
      </c>
      <c r="D4" s="110">
        <v>7133260</v>
      </c>
      <c r="E4" s="110">
        <v>4497678</v>
      </c>
      <c r="F4" s="110">
        <v>4664489.9999998994</v>
      </c>
      <c r="H4" s="339" t="s">
        <v>410</v>
      </c>
      <c r="I4" s="339"/>
      <c r="J4" s="339"/>
      <c r="K4" s="339"/>
      <c r="L4" s="339"/>
      <c r="M4" s="339"/>
    </row>
    <row r="5" spans="1:13" x14ac:dyDescent="0.25">
      <c r="A5" s="47">
        <v>2014</v>
      </c>
      <c r="B5" s="9">
        <v>55330727</v>
      </c>
      <c r="C5" s="110">
        <v>18626621</v>
      </c>
      <c r="D5" s="110">
        <v>7180937</v>
      </c>
      <c r="E5" s="110">
        <v>5053719</v>
      </c>
      <c r="F5" s="110">
        <v>4897426</v>
      </c>
    </row>
    <row r="6" spans="1:13" x14ac:dyDescent="0.25">
      <c r="A6" s="47">
        <v>2015</v>
      </c>
      <c r="B6" s="9">
        <v>57327470</v>
      </c>
      <c r="C6" s="110">
        <v>21270706</v>
      </c>
      <c r="D6" s="110">
        <v>7109254</v>
      </c>
      <c r="E6" s="110">
        <v>5551745</v>
      </c>
      <c r="F6" s="110">
        <v>5130931</v>
      </c>
    </row>
    <row r="7" spans="1:13" x14ac:dyDescent="0.25">
      <c r="A7" s="47">
        <v>2016</v>
      </c>
      <c r="B7" s="9">
        <v>58684924</v>
      </c>
      <c r="C7" s="110">
        <v>23748167</v>
      </c>
      <c r="D7" s="110">
        <v>7115984</v>
      </c>
      <c r="E7" s="110">
        <v>5940377</v>
      </c>
      <c r="F7" s="110">
        <v>5433659</v>
      </c>
    </row>
    <row r="8" spans="1:13" x14ac:dyDescent="0.25">
      <c r="A8" s="47">
        <v>2017</v>
      </c>
      <c r="B8" s="9">
        <v>62222011</v>
      </c>
      <c r="C8" s="110">
        <v>25816219</v>
      </c>
      <c r="D8" s="110">
        <v>6987654</v>
      </c>
      <c r="E8" s="110">
        <v>6321078</v>
      </c>
      <c r="F8" s="110">
        <v>5568655</v>
      </c>
    </row>
    <row r="11" spans="1:13" x14ac:dyDescent="0.25">
      <c r="A11" s="47"/>
      <c r="B11" s="4" t="s">
        <v>405</v>
      </c>
      <c r="C11" s="4" t="s">
        <v>406</v>
      </c>
      <c r="D11" s="4" t="s">
        <v>407</v>
      </c>
      <c r="E11" s="4" t="s">
        <v>408</v>
      </c>
      <c r="F11" s="4" t="s">
        <v>409</v>
      </c>
    </row>
    <row r="12" spans="1:13" x14ac:dyDescent="0.25">
      <c r="A12" s="47">
        <v>2012</v>
      </c>
      <c r="B12" s="93">
        <f t="shared" ref="B12:F17" si="0">+B3/$G$2</f>
        <v>49.066358999999999</v>
      </c>
      <c r="C12" s="93">
        <f t="shared" si="0"/>
        <v>7.4641669999999998</v>
      </c>
      <c r="D12" s="93">
        <f t="shared" si="0"/>
        <v>7.030348</v>
      </c>
      <c r="E12" s="93">
        <f t="shared" si="0"/>
        <v>3.8987539999999998</v>
      </c>
      <c r="F12" s="93">
        <f t="shared" si="0"/>
        <v>4.3104230000000001</v>
      </c>
    </row>
    <row r="13" spans="1:13" x14ac:dyDescent="0.25">
      <c r="A13" s="47">
        <v>2013</v>
      </c>
      <c r="B13" s="93">
        <f t="shared" si="0"/>
        <v>50.295113999999998</v>
      </c>
      <c r="C13" s="93">
        <f t="shared" si="0"/>
        <v>11.909724000000001</v>
      </c>
      <c r="D13" s="93">
        <f t="shared" si="0"/>
        <v>7.1332599999999999</v>
      </c>
      <c r="E13" s="93">
        <f t="shared" si="0"/>
        <v>4.4976779999999996</v>
      </c>
      <c r="F13" s="93">
        <f t="shared" si="0"/>
        <v>4.6644899999998994</v>
      </c>
    </row>
    <row r="14" spans="1:13" x14ac:dyDescent="0.25">
      <c r="A14" s="47">
        <v>2014</v>
      </c>
      <c r="B14" s="93">
        <f t="shared" si="0"/>
        <v>55.330727000000003</v>
      </c>
      <c r="C14" s="93">
        <f t="shared" si="0"/>
        <v>18.626621</v>
      </c>
      <c r="D14" s="93">
        <f t="shared" si="0"/>
        <v>7.1809370000000001</v>
      </c>
      <c r="E14" s="93">
        <f t="shared" si="0"/>
        <v>5.0537190000000001</v>
      </c>
      <c r="F14" s="93">
        <f t="shared" si="0"/>
        <v>4.8974260000000003</v>
      </c>
    </row>
    <row r="15" spans="1:13" x14ac:dyDescent="0.25">
      <c r="A15" s="47">
        <v>2015</v>
      </c>
      <c r="B15" s="93">
        <f t="shared" si="0"/>
        <v>57.327469999999998</v>
      </c>
      <c r="C15" s="93">
        <f t="shared" si="0"/>
        <v>21.270706000000001</v>
      </c>
      <c r="D15" s="93">
        <f t="shared" si="0"/>
        <v>7.109254</v>
      </c>
      <c r="E15" s="93">
        <f t="shared" si="0"/>
        <v>5.5517450000000004</v>
      </c>
      <c r="F15" s="93">
        <f t="shared" si="0"/>
        <v>5.1309310000000004</v>
      </c>
    </row>
    <row r="16" spans="1:13" x14ac:dyDescent="0.25">
      <c r="A16" s="47">
        <v>2016</v>
      </c>
      <c r="B16" s="93">
        <f t="shared" si="0"/>
        <v>58.684924000000002</v>
      </c>
      <c r="C16" s="93">
        <f t="shared" si="0"/>
        <v>23.748166999999999</v>
      </c>
      <c r="D16" s="93">
        <f t="shared" si="0"/>
        <v>7.1159840000000001</v>
      </c>
      <c r="E16" s="93">
        <f t="shared" si="0"/>
        <v>5.9403769999999998</v>
      </c>
      <c r="F16" s="93">
        <f t="shared" si="0"/>
        <v>5.4336589999999996</v>
      </c>
    </row>
    <row r="17" spans="1:8" x14ac:dyDescent="0.25">
      <c r="A17" s="47">
        <v>2017</v>
      </c>
      <c r="B17" s="93">
        <f t="shared" si="0"/>
        <v>62.222011000000002</v>
      </c>
      <c r="C17" s="93">
        <f t="shared" si="0"/>
        <v>25.816219</v>
      </c>
      <c r="D17" s="93">
        <f t="shared" si="0"/>
        <v>6.987654</v>
      </c>
      <c r="E17" s="93">
        <f t="shared" si="0"/>
        <v>6.321078</v>
      </c>
      <c r="F17" s="93">
        <f t="shared" si="0"/>
        <v>5.5686549999999997</v>
      </c>
    </row>
    <row r="20" spans="1:8" x14ac:dyDescent="0.25">
      <c r="H20" s="4" t="s">
        <v>411</v>
      </c>
    </row>
  </sheetData>
  <mergeCells count="1">
    <mergeCell ref="H4:M4"/>
  </mergeCells>
  <pageMargins left="0.7" right="0.7" top="0.75" bottom="0.75" header="0.3" footer="0.3"/>
  <pageSetup orientation="portrait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A9C6-5AE6-45A5-81E3-9943B90AF73D}">
  <dimension ref="B1:Z22"/>
  <sheetViews>
    <sheetView topLeftCell="A11" zoomScaleNormal="100" workbookViewId="0">
      <selection activeCell="G22" sqref="G22"/>
    </sheetView>
  </sheetViews>
  <sheetFormatPr baseColWidth="10" defaultRowHeight="15" x14ac:dyDescent="0.25"/>
  <cols>
    <col min="1" max="1" width="11.42578125" style="213"/>
    <col min="2" max="2" width="11.5703125" style="213" customWidth="1"/>
    <col min="3" max="6" width="11.42578125" style="213"/>
    <col min="7" max="7" width="14" style="213" customWidth="1"/>
    <col min="8" max="8" width="0" style="213" hidden="1" customWidth="1"/>
    <col min="9" max="14" width="11.42578125" style="4"/>
    <col min="15" max="21" width="11.42578125" style="213"/>
    <col min="22" max="23" width="11.85546875" style="213" customWidth="1"/>
    <col min="24" max="16384" width="11.42578125" style="213"/>
  </cols>
  <sheetData>
    <row r="1" spans="2:26" ht="36.75" hidden="1" customHeight="1" x14ac:dyDescent="0.25">
      <c r="B1" s="370" t="s">
        <v>412</v>
      </c>
      <c r="C1" s="370"/>
      <c r="D1" s="370"/>
      <c r="E1" s="370"/>
      <c r="F1" s="370"/>
      <c r="G1" s="370"/>
      <c r="J1" s="214"/>
      <c r="K1" s="365" t="str">
        <f>C2</f>
        <v>Internet Móvil</v>
      </c>
      <c r="L1" s="366"/>
      <c r="M1" s="367"/>
      <c r="N1" s="366" t="str">
        <f>D2</f>
        <v>Telefonía Móvil</v>
      </c>
      <c r="O1" s="366"/>
      <c r="P1" s="366"/>
      <c r="Q1" s="365" t="str">
        <f>E2</f>
        <v>Internet Fijo</v>
      </c>
      <c r="R1" s="366"/>
      <c r="S1" s="367"/>
      <c r="T1" s="365" t="str">
        <f>F2</f>
        <v>Telefonía Local</v>
      </c>
      <c r="U1" s="366"/>
      <c r="V1" s="367"/>
      <c r="W1" s="366" t="str">
        <f>G2</f>
        <v>Televisión por suscripción</v>
      </c>
      <c r="X1" s="366"/>
      <c r="Y1" s="368"/>
      <c r="Z1" s="215"/>
    </row>
    <row r="2" spans="2:26" ht="31.5" hidden="1" customHeight="1" x14ac:dyDescent="0.25">
      <c r="B2" s="216" t="s">
        <v>413</v>
      </c>
      <c r="C2" s="216" t="s">
        <v>54</v>
      </c>
      <c r="D2" s="216" t="s">
        <v>55</v>
      </c>
      <c r="E2" s="216" t="s">
        <v>60</v>
      </c>
      <c r="F2" s="216" t="s">
        <v>414</v>
      </c>
      <c r="G2" s="216" t="s">
        <v>415</v>
      </c>
      <c r="H2" s="217" t="s">
        <v>416</v>
      </c>
      <c r="J2" s="218"/>
      <c r="K2" s="219">
        <v>2015</v>
      </c>
      <c r="L2" s="43">
        <v>2016</v>
      </c>
      <c r="M2" s="220">
        <v>2017</v>
      </c>
      <c r="N2" s="43">
        <v>2015</v>
      </c>
      <c r="O2" s="43">
        <v>2016</v>
      </c>
      <c r="P2" s="43">
        <v>2017</v>
      </c>
      <c r="Q2" s="219">
        <v>2015</v>
      </c>
      <c r="R2" s="43">
        <v>2016</v>
      </c>
      <c r="S2" s="220">
        <v>2017</v>
      </c>
      <c r="T2" s="219">
        <v>2015</v>
      </c>
      <c r="U2" s="43">
        <v>2016</v>
      </c>
      <c r="V2" s="220">
        <v>2017</v>
      </c>
      <c r="W2" s="43">
        <v>2015</v>
      </c>
      <c r="X2" s="221">
        <v>2016</v>
      </c>
      <c r="Y2" s="222">
        <v>2017</v>
      </c>
    </row>
    <row r="3" spans="2:26" ht="39" hidden="1" customHeight="1" x14ac:dyDescent="0.25">
      <c r="B3" s="223"/>
      <c r="C3" s="224">
        <v>0.56852725025302897</v>
      </c>
      <c r="D3" s="225">
        <v>0.47174352818651266</v>
      </c>
      <c r="E3" s="226">
        <v>0.37165828360289177</v>
      </c>
      <c r="F3" s="226">
        <v>0.30368833373833337</v>
      </c>
      <c r="G3" s="224">
        <v>0.42763665552992597</v>
      </c>
      <c r="H3" s="227">
        <v>0.47591518833025115</v>
      </c>
      <c r="J3" s="228" t="s">
        <v>417</v>
      </c>
      <c r="K3" s="229">
        <v>0.59899999999999998</v>
      </c>
      <c r="L3" s="230">
        <v>0.58599999999999997</v>
      </c>
      <c r="M3" s="231">
        <f t="shared" ref="M3:M9" si="0">C3</f>
        <v>0.56852725025302897</v>
      </c>
      <c r="N3" s="230">
        <v>0.505</v>
      </c>
      <c r="O3" s="230">
        <v>0.49299999999999999</v>
      </c>
      <c r="P3" s="230">
        <f t="shared" ref="P3:P9" si="1">D3</f>
        <v>0.47174352818651266</v>
      </c>
      <c r="Q3" s="229">
        <v>0.35099999999999998</v>
      </c>
      <c r="R3" s="230">
        <v>0.36499999999999999</v>
      </c>
      <c r="S3" s="231">
        <f t="shared" ref="S3:S9" si="2">E3</f>
        <v>0.37165828360289177</v>
      </c>
      <c r="T3" s="232">
        <v>0.24099999999999999</v>
      </c>
      <c r="U3" s="233">
        <v>0.26700000000000002</v>
      </c>
      <c r="V3" s="231">
        <f t="shared" ref="V3:V9" si="3">F3</f>
        <v>0.30368833373833337</v>
      </c>
      <c r="W3" s="233">
        <v>0.42399999999999999</v>
      </c>
      <c r="X3" s="230">
        <v>0.42599999999999999</v>
      </c>
      <c r="Y3" s="234">
        <f t="shared" ref="Y3:Y9" si="4">G3</f>
        <v>0.42763665552992597</v>
      </c>
    </row>
    <row r="4" spans="2:26" ht="39" hidden="1" customHeight="1" x14ac:dyDescent="0.25">
      <c r="B4" s="223"/>
      <c r="C4" s="224">
        <v>0.22368856570359896</v>
      </c>
      <c r="D4" s="225">
        <v>0.23449185851611257</v>
      </c>
      <c r="E4" s="226">
        <v>0.15311929389259238</v>
      </c>
      <c r="F4" s="226">
        <v>0.17909115133634265</v>
      </c>
      <c r="G4" s="224">
        <v>9.9457768527588794E-2</v>
      </c>
      <c r="H4" s="227">
        <v>0.21641833671501892</v>
      </c>
      <c r="J4" s="218" t="s">
        <v>418</v>
      </c>
      <c r="K4" s="229">
        <v>0.18</v>
      </c>
      <c r="L4" s="230">
        <v>0.20899999999999999</v>
      </c>
      <c r="M4" s="231">
        <f t="shared" si="0"/>
        <v>0.22368856570359896</v>
      </c>
      <c r="N4" s="230">
        <v>0.22500000000000001</v>
      </c>
      <c r="O4" s="230">
        <v>0.23400000000000001</v>
      </c>
      <c r="P4" s="230">
        <f t="shared" si="1"/>
        <v>0.23449185851611257</v>
      </c>
      <c r="Q4" s="229">
        <v>0.182</v>
      </c>
      <c r="R4" s="230">
        <v>0.16400000000000001</v>
      </c>
      <c r="S4" s="231">
        <f t="shared" si="2"/>
        <v>0.15311929389259238</v>
      </c>
      <c r="T4" s="232">
        <v>0.19900000000000001</v>
      </c>
      <c r="U4" s="233">
        <v>0.19</v>
      </c>
      <c r="V4" s="231">
        <f t="shared" si="3"/>
        <v>0.17909115133634265</v>
      </c>
      <c r="W4" s="233">
        <v>8.8999999999999996E-2</v>
      </c>
      <c r="X4" s="230">
        <v>9.0999999999999998E-2</v>
      </c>
      <c r="Y4" s="234">
        <f t="shared" si="4"/>
        <v>9.9457768527588794E-2</v>
      </c>
    </row>
    <row r="5" spans="2:26" ht="39" hidden="1" customHeight="1" x14ac:dyDescent="0.25">
      <c r="B5" s="223"/>
      <c r="C5" s="224">
        <v>0</v>
      </c>
      <c r="D5" s="225">
        <v>0</v>
      </c>
      <c r="E5" s="226">
        <v>0.2022520525771079</v>
      </c>
      <c r="F5" s="226">
        <v>0.21745853472424365</v>
      </c>
      <c r="G5" s="224">
        <v>0.20570353164273958</v>
      </c>
      <c r="H5" s="227">
        <v>3.6883928752896783E-2</v>
      </c>
      <c r="J5" s="218" t="s">
        <v>419</v>
      </c>
      <c r="K5" s="229">
        <v>6.0000000000000001E-3</v>
      </c>
      <c r="L5" s="230">
        <v>0</v>
      </c>
      <c r="M5" s="231">
        <f t="shared" si="0"/>
        <v>0</v>
      </c>
      <c r="N5" s="230">
        <v>5.0000000000000001E-3</v>
      </c>
      <c r="O5" s="230">
        <v>2E-3</v>
      </c>
      <c r="P5" s="230">
        <f t="shared" si="1"/>
        <v>0</v>
      </c>
      <c r="Q5" s="229">
        <v>0.22</v>
      </c>
      <c r="R5" s="230">
        <v>0.21</v>
      </c>
      <c r="S5" s="231">
        <f t="shared" si="2"/>
        <v>0.2022520525771079</v>
      </c>
      <c r="T5" s="232">
        <v>0.2</v>
      </c>
      <c r="U5" s="233">
        <v>0.19500000000000001</v>
      </c>
      <c r="V5" s="231">
        <f t="shared" si="3"/>
        <v>0.21745853472424365</v>
      </c>
      <c r="W5" s="233">
        <v>0.20300000000000001</v>
      </c>
      <c r="X5" s="230">
        <v>0.20200000000000001</v>
      </c>
      <c r="Y5" s="234">
        <f t="shared" si="4"/>
        <v>0.20570353164273958</v>
      </c>
    </row>
    <row r="6" spans="2:26" ht="39" hidden="1" customHeight="1" x14ac:dyDescent="0.25">
      <c r="B6" s="223"/>
      <c r="C6" s="224">
        <v>0.12711799508673211</v>
      </c>
      <c r="D6" s="225">
        <v>0.18387883670297958</v>
      </c>
      <c r="E6" s="226">
        <v>0</v>
      </c>
      <c r="F6" s="226">
        <v>0</v>
      </c>
      <c r="G6" s="224">
        <v>0</v>
      </c>
      <c r="H6" s="227">
        <v>0.13770688897581726</v>
      </c>
      <c r="J6" s="218" t="s">
        <v>420</v>
      </c>
      <c r="K6" s="229">
        <v>0.13900000000000001</v>
      </c>
      <c r="L6" s="230">
        <v>0.13</v>
      </c>
      <c r="M6" s="231">
        <f t="shared" si="0"/>
        <v>0.12711799508673211</v>
      </c>
      <c r="N6" s="230">
        <v>0.19</v>
      </c>
      <c r="O6" s="230">
        <v>0.17499999999999999</v>
      </c>
      <c r="P6" s="230">
        <f t="shared" si="1"/>
        <v>0.18387883670297958</v>
      </c>
      <c r="Q6" s="229">
        <v>0</v>
      </c>
      <c r="R6" s="230">
        <v>0</v>
      </c>
      <c r="S6" s="231">
        <f t="shared" si="2"/>
        <v>0</v>
      </c>
      <c r="T6" s="232">
        <v>0</v>
      </c>
      <c r="U6" s="233">
        <v>0</v>
      </c>
      <c r="V6" s="231">
        <f t="shared" si="3"/>
        <v>0</v>
      </c>
      <c r="W6" s="233">
        <v>0</v>
      </c>
      <c r="X6" s="230">
        <v>0</v>
      </c>
      <c r="Y6" s="234">
        <f t="shared" si="4"/>
        <v>0</v>
      </c>
    </row>
    <row r="7" spans="2:26" ht="39" hidden="1" customHeight="1" x14ac:dyDescent="0.25">
      <c r="B7" s="223"/>
      <c r="C7" s="224">
        <v>1.5012887828384164E-2</v>
      </c>
      <c r="D7" s="225">
        <v>9.5581128035222129E-3</v>
      </c>
      <c r="E7" s="226">
        <v>0.10237763242282408</v>
      </c>
      <c r="F7" s="226">
        <v>0.16850176039054024</v>
      </c>
      <c r="G7" s="224">
        <v>2.2632754228803904E-2</v>
      </c>
      <c r="H7" s="227">
        <v>2.7431951311659174E-2</v>
      </c>
      <c r="J7" s="235" t="s">
        <v>109</v>
      </c>
      <c r="K7" s="229">
        <v>1.2E-2</v>
      </c>
      <c r="L7" s="230">
        <v>1.7999999999999999E-2</v>
      </c>
      <c r="M7" s="231">
        <f t="shared" si="0"/>
        <v>1.5012887828384164E-2</v>
      </c>
      <c r="N7" s="230">
        <v>6.7999999999999996E-3</v>
      </c>
      <c r="O7" s="230">
        <v>1.2E-2</v>
      </c>
      <c r="P7" s="230">
        <f t="shared" si="1"/>
        <v>9.5581128035222129E-3</v>
      </c>
      <c r="Q7" s="229">
        <v>0.109</v>
      </c>
      <c r="R7" s="230">
        <v>0.109</v>
      </c>
      <c r="S7" s="231">
        <f t="shared" si="2"/>
        <v>0.10237763242282408</v>
      </c>
      <c r="T7" s="232">
        <v>0.191</v>
      </c>
      <c r="U7" s="233">
        <v>0.18</v>
      </c>
      <c r="V7" s="231">
        <f t="shared" si="3"/>
        <v>0.16850176039054024</v>
      </c>
      <c r="W7" s="233">
        <v>1.4E-2</v>
      </c>
      <c r="X7" s="230">
        <v>2.1999999999999999E-2</v>
      </c>
      <c r="Y7" s="234">
        <f t="shared" si="4"/>
        <v>2.2632754228803904E-2</v>
      </c>
    </row>
    <row r="8" spans="2:26" ht="39" hidden="1" customHeight="1" x14ac:dyDescent="0.25">
      <c r="B8" s="223"/>
      <c r="C8" s="224">
        <v>0</v>
      </c>
      <c r="D8" s="225">
        <v>0</v>
      </c>
      <c r="E8" s="226">
        <v>2.2729350911347715E-2</v>
      </c>
      <c r="F8" s="226">
        <v>0</v>
      </c>
      <c r="G8" s="224">
        <v>0.17099748503004766</v>
      </c>
      <c r="H8" s="227">
        <v>1.0250139603085301E-2</v>
      </c>
      <c r="J8" s="235" t="s">
        <v>421</v>
      </c>
      <c r="K8" s="229">
        <v>0</v>
      </c>
      <c r="L8" s="230">
        <v>0</v>
      </c>
      <c r="M8" s="231">
        <f t="shared" si="0"/>
        <v>0</v>
      </c>
      <c r="N8" s="230">
        <v>7.0000000000000001E-3</v>
      </c>
      <c r="O8" s="230">
        <v>0</v>
      </c>
      <c r="P8" s="230">
        <f t="shared" si="1"/>
        <v>0</v>
      </c>
      <c r="Q8" s="232">
        <v>1.2999999999999999E-2</v>
      </c>
      <c r="R8" s="230">
        <v>1.7999999999999999E-2</v>
      </c>
      <c r="S8" s="231">
        <f t="shared" si="2"/>
        <v>2.2729350911347715E-2</v>
      </c>
      <c r="T8" s="232">
        <v>0</v>
      </c>
      <c r="U8" s="233">
        <v>0</v>
      </c>
      <c r="V8" s="231">
        <f t="shared" si="3"/>
        <v>0</v>
      </c>
      <c r="W8" s="233">
        <v>0.20499999999999999</v>
      </c>
      <c r="X8" s="230">
        <v>0.186</v>
      </c>
      <c r="Y8" s="234">
        <f t="shared" si="4"/>
        <v>0.17099748503004766</v>
      </c>
    </row>
    <row r="9" spans="2:26" ht="39" hidden="1" customHeight="1" thickBot="1" x14ac:dyDescent="0.3">
      <c r="B9" s="236" t="s">
        <v>318</v>
      </c>
      <c r="C9" s="224">
        <v>6.5653301128255848E-2</v>
      </c>
      <c r="D9" s="225">
        <v>0.10032766379087298</v>
      </c>
      <c r="E9" s="226">
        <v>0.14786338659323614</v>
      </c>
      <c r="F9" s="226">
        <v>0.13126021981054015</v>
      </c>
      <c r="G9" s="224">
        <v>7.357180504089407E-2</v>
      </c>
      <c r="H9" s="227">
        <v>9.5393566311271438E-2</v>
      </c>
      <c r="J9" s="237" t="s">
        <v>318</v>
      </c>
      <c r="K9" s="238">
        <f>1-SUM(K3:K8)</f>
        <v>6.4000000000000057E-2</v>
      </c>
      <c r="L9" s="239">
        <v>5.7000000000000002E-2</v>
      </c>
      <c r="M9" s="240">
        <f t="shared" si="0"/>
        <v>6.5653301128255848E-2</v>
      </c>
      <c r="N9" s="239">
        <f>1-SUM(N3:N8)</f>
        <v>6.1199999999999921E-2</v>
      </c>
      <c r="O9" s="239">
        <v>8.4000000000000005E-2</v>
      </c>
      <c r="P9" s="239">
        <f t="shared" si="1"/>
        <v>0.10032766379087298</v>
      </c>
      <c r="Q9" s="238">
        <f>1-SUM(Q3:Q8)</f>
        <v>0.12500000000000011</v>
      </c>
      <c r="R9" s="239">
        <v>0.13300000000000001</v>
      </c>
      <c r="S9" s="240">
        <f t="shared" si="2"/>
        <v>0.14786338659323614</v>
      </c>
      <c r="T9" s="238">
        <f>1-SUM(T3:T8)</f>
        <v>0.16900000000000004</v>
      </c>
      <c r="U9" s="241">
        <f>1-SUM(U3:U8)</f>
        <v>0.16799999999999993</v>
      </c>
      <c r="V9" s="240">
        <f t="shared" si="3"/>
        <v>0.13126021981054015</v>
      </c>
      <c r="W9" s="239">
        <f>1-SUM(W3:W8)</f>
        <v>6.5000000000000058E-2</v>
      </c>
      <c r="X9" s="239">
        <v>7.3999999999999996E-2</v>
      </c>
      <c r="Y9" s="242">
        <f t="shared" si="4"/>
        <v>7.357180504089407E-2</v>
      </c>
    </row>
    <row r="10" spans="2:26" hidden="1" x14ac:dyDescent="0.25">
      <c r="B10" s="243"/>
      <c r="C10" s="244">
        <f>+SUM(C3:C9)</f>
        <v>1</v>
      </c>
      <c r="D10" s="244">
        <f>+SUM(D3:D9)</f>
        <v>1</v>
      </c>
      <c r="E10" s="244">
        <f>+SUM(E3:E9)</f>
        <v>1</v>
      </c>
      <c r="F10" s="244">
        <f t="shared" ref="F10" si="5">+SUM(F3:F9)</f>
        <v>1</v>
      </c>
      <c r="G10" s="244">
        <f>+SUM(G3:G9)</f>
        <v>1</v>
      </c>
      <c r="H10" s="227">
        <f>+SUM(H3:H9)</f>
        <v>1</v>
      </c>
    </row>
    <row r="11" spans="2:26" x14ac:dyDescent="0.25">
      <c r="C11" s="245"/>
      <c r="D11" s="245"/>
      <c r="E11" s="245"/>
      <c r="F11" s="245"/>
      <c r="G11" s="245"/>
    </row>
    <row r="12" spans="2:26" ht="39.75" customHeight="1" x14ac:dyDescent="0.25">
      <c r="B12" s="369" t="s">
        <v>422</v>
      </c>
      <c r="C12" s="369"/>
      <c r="D12" s="369"/>
      <c r="E12" s="369"/>
      <c r="F12" s="369"/>
      <c r="G12" s="369"/>
    </row>
    <row r="13" spans="2:26" ht="22.5" x14ac:dyDescent="0.25">
      <c r="B13" s="216" t="s">
        <v>413</v>
      </c>
      <c r="C13" s="216" t="s">
        <v>54</v>
      </c>
      <c r="D13" s="216" t="s">
        <v>55</v>
      </c>
      <c r="E13" s="216" t="s">
        <v>60</v>
      </c>
      <c r="F13" s="216" t="s">
        <v>423</v>
      </c>
      <c r="G13" s="216" t="s">
        <v>415</v>
      </c>
    </row>
    <row r="14" spans="2:26" ht="39" customHeight="1" x14ac:dyDescent="0.25">
      <c r="B14" s="223"/>
      <c r="C14" s="224">
        <v>0.56852725025302897</v>
      </c>
      <c r="D14" s="225">
        <v>0.47174352818651266</v>
      </c>
      <c r="E14" s="226">
        <v>0.37165828360289177</v>
      </c>
      <c r="F14" s="226">
        <v>0.30368833373833337</v>
      </c>
      <c r="G14" s="224">
        <v>0.42763665552992597</v>
      </c>
    </row>
    <row r="15" spans="2:26" ht="39" customHeight="1" x14ac:dyDescent="0.25">
      <c r="B15" s="223"/>
      <c r="C15" s="224">
        <v>0.22368856570359896</v>
      </c>
      <c r="D15" s="225">
        <v>0.23449185851611257</v>
      </c>
      <c r="E15" s="226">
        <v>0.15311929389259238</v>
      </c>
      <c r="F15" s="226">
        <v>0.17909115133634265</v>
      </c>
      <c r="G15" s="224">
        <v>9.9457768527588794E-2</v>
      </c>
    </row>
    <row r="16" spans="2:26" ht="39" customHeight="1" x14ac:dyDescent="0.25">
      <c r="B16" s="223"/>
      <c r="C16" s="224">
        <v>0.12711799508673211</v>
      </c>
      <c r="D16" s="225">
        <v>0.18387883670297958</v>
      </c>
      <c r="E16" s="226">
        <v>0.2022520525771079</v>
      </c>
      <c r="F16" s="226">
        <v>0.21745853472424365</v>
      </c>
      <c r="G16" s="224">
        <v>0.20570353164273958</v>
      </c>
    </row>
    <row r="17" spans="2:7" ht="39" customHeight="1" x14ac:dyDescent="0.25">
      <c r="B17" s="223"/>
      <c r="C17" s="224">
        <v>1.5012887828384164E-2</v>
      </c>
      <c r="D17" s="225">
        <v>9.5581128035222129E-3</v>
      </c>
      <c r="E17" s="226">
        <v>0.10237763242282408</v>
      </c>
      <c r="F17" s="226">
        <v>0.16850176039054024</v>
      </c>
      <c r="G17" s="224">
        <v>2.2632754228803904E-2</v>
      </c>
    </row>
    <row r="18" spans="2:7" ht="39" customHeight="1" x14ac:dyDescent="0.25">
      <c r="B18" s="223"/>
      <c r="C18" s="224">
        <v>0</v>
      </c>
      <c r="D18" s="225">
        <v>0</v>
      </c>
      <c r="E18" s="226">
        <v>2.2729350911347715E-2</v>
      </c>
      <c r="F18" s="226">
        <v>0</v>
      </c>
      <c r="G18" s="224">
        <v>0.17099748503004766</v>
      </c>
    </row>
    <row r="19" spans="2:7" ht="39" customHeight="1" x14ac:dyDescent="0.25">
      <c r="B19" s="236" t="s">
        <v>318</v>
      </c>
      <c r="C19" s="224">
        <v>6.5653301128255848E-2</v>
      </c>
      <c r="D19" s="225">
        <v>0.10032766379087298</v>
      </c>
      <c r="E19" s="226">
        <v>0.14786338659323614</v>
      </c>
      <c r="F19" s="226">
        <v>0.13126021981054015</v>
      </c>
      <c r="G19" s="224">
        <v>7.357180504089407E-2</v>
      </c>
    </row>
    <row r="20" spans="2:7" x14ac:dyDescent="0.25">
      <c r="C20" s="224">
        <f>+SUM(C13:C19)</f>
        <v>1</v>
      </c>
      <c r="D20" s="225">
        <f>+SUM(D13:D19)</f>
        <v>1</v>
      </c>
      <c r="E20" s="226">
        <f>+SUM(E13:E19)</f>
        <v>1</v>
      </c>
      <c r="F20" s="226">
        <f t="shared" ref="F20" si="6">+SUM(F13:F19)</f>
        <v>1</v>
      </c>
      <c r="G20" s="224">
        <f>+SUM(G13:G19)</f>
        <v>1</v>
      </c>
    </row>
    <row r="21" spans="2:7" x14ac:dyDescent="0.25">
      <c r="C21" s="244"/>
      <c r="D21" s="244"/>
      <c r="E21" s="244"/>
      <c r="F21" s="244"/>
      <c r="G21" s="244"/>
    </row>
    <row r="22" spans="2:7" x14ac:dyDescent="0.25">
      <c r="B22" s="342" t="s">
        <v>424</v>
      </c>
      <c r="C22" s="342"/>
      <c r="D22" s="342"/>
      <c r="E22" s="342"/>
    </row>
  </sheetData>
  <mergeCells count="8">
    <mergeCell ref="Q1:S1"/>
    <mergeCell ref="T1:V1"/>
    <mergeCell ref="W1:Y1"/>
    <mergeCell ref="B12:G12"/>
    <mergeCell ref="B22:E22"/>
    <mergeCell ref="B1:G1"/>
    <mergeCell ref="K1:M1"/>
    <mergeCell ref="N1:P1"/>
  </mergeCells>
  <conditionalFormatting sqref="G3:G10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{E1CD38FB-DA67-4D4A-961E-E265E5AFEF54}</x14:id>
        </ext>
      </extLst>
    </cfRule>
  </conditionalFormatting>
  <conditionalFormatting sqref="E3:E10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{23D05F03-6700-488C-BD34-F12469C85FCA}</x14:id>
        </ext>
      </extLst>
    </cfRule>
  </conditionalFormatting>
  <conditionalFormatting sqref="F3:F10"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{8D804078-17F5-4936-89A2-3C27B81553C1}</x14:id>
        </ext>
      </extLst>
    </cfRule>
  </conditionalFormatting>
  <conditionalFormatting sqref="C3:C10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{E10CB56A-D360-4351-8DAF-6C75FE59E33A}</x14:id>
        </ext>
      </extLst>
    </cfRule>
  </conditionalFormatting>
  <conditionalFormatting sqref="D3:D10">
    <cfRule type="dataBar" priority="1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{9314EB89-7927-4CD1-B118-ADC81B4CAA91}</x14:id>
        </ext>
      </extLst>
    </cfRule>
  </conditionalFormatting>
  <conditionalFormatting sqref="H3:H10">
    <cfRule type="dataBar" priority="6">
      <dataBar>
        <cfvo type="min"/>
        <cfvo type="max"/>
        <color theme="9" tint="-0.249977111117893"/>
      </dataBar>
      <extLst>
        <ext xmlns:x14="http://schemas.microsoft.com/office/spreadsheetml/2009/9/main" uri="{B025F937-C7B1-47D3-B67F-A62EFF666E3E}">
          <x14:id>{E637B02A-662B-41D3-AF17-BFBF4A6793ED}</x14:id>
        </ext>
      </extLst>
    </cfRule>
  </conditionalFormatting>
  <conditionalFormatting sqref="G14:G2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{BD27A1B6-CE21-483B-9B03-A654AFD7479A}</x14:id>
        </ext>
      </extLst>
    </cfRule>
  </conditionalFormatting>
  <conditionalFormatting sqref="E14:E21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{8B014A6C-420D-438B-9BAF-158F51C34D23}</x14:id>
        </ext>
      </extLst>
    </cfRule>
  </conditionalFormatting>
  <conditionalFormatting sqref="F14:F21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{1B60BAE8-EBDF-462E-B8D0-678307DBCC2A}</x14:id>
        </ext>
      </extLst>
    </cfRule>
  </conditionalFormatting>
  <conditionalFormatting sqref="C14:C21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{0B760BA9-666F-4602-B361-2531194251A7}</x14:id>
        </ext>
      </extLst>
    </cfRule>
  </conditionalFormatting>
  <conditionalFormatting sqref="D14:D21">
    <cfRule type="dataBar" priority="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{D35C5A5B-FE4E-4EDA-ACDE-A2E525A4579D}</x14:id>
        </ext>
      </extLst>
    </cfRule>
  </conditionalFormatting>
  <pageMargins left="0.7" right="0.7" top="0.75" bottom="0.75" header="0.3" footer="0.3"/>
  <pageSetup orientation="portrait" verticalDpi="597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1CD38FB-DA67-4D4A-961E-E265E5AFEF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G3:G10</xm:sqref>
        </x14:conditionalFormatting>
        <x14:conditionalFormatting xmlns:xm="http://schemas.microsoft.com/office/excel/2006/main">
          <x14:cfRule type="dataBar" id="{23D05F03-6700-488C-BD34-F12469C85F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E3:E10</xm:sqref>
        </x14:conditionalFormatting>
        <x14:conditionalFormatting xmlns:xm="http://schemas.microsoft.com/office/excel/2006/main">
          <x14:cfRule type="dataBar" id="{8D804078-17F5-4936-89A2-3C27B81553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F3:F10</xm:sqref>
        </x14:conditionalFormatting>
        <x14:conditionalFormatting xmlns:xm="http://schemas.microsoft.com/office/excel/2006/main">
          <x14:cfRule type="dataBar" id="{E10CB56A-D360-4351-8DAF-6C75FE59E3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C3:C10</xm:sqref>
        </x14:conditionalFormatting>
        <x14:conditionalFormatting xmlns:xm="http://schemas.microsoft.com/office/excel/2006/main">
          <x14:cfRule type="dataBar" id="{9314EB89-7927-4CD1-B118-ADC81B4CAA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D3:D10</xm:sqref>
        </x14:conditionalFormatting>
        <x14:conditionalFormatting xmlns:xm="http://schemas.microsoft.com/office/excel/2006/main">
          <x14:cfRule type="dataBar" id="{E637B02A-662B-41D3-AF17-BFBF4A6793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H3:H10</xm:sqref>
        </x14:conditionalFormatting>
        <x14:conditionalFormatting xmlns:xm="http://schemas.microsoft.com/office/excel/2006/main">
          <x14:cfRule type="dataBar" id="{BD27A1B6-CE21-483B-9B03-A654AFD747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G14:G21</xm:sqref>
        </x14:conditionalFormatting>
        <x14:conditionalFormatting xmlns:xm="http://schemas.microsoft.com/office/excel/2006/main">
          <x14:cfRule type="dataBar" id="{8B014A6C-420D-438B-9BAF-158F51C34D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E14:E21</xm:sqref>
        </x14:conditionalFormatting>
        <x14:conditionalFormatting xmlns:xm="http://schemas.microsoft.com/office/excel/2006/main">
          <x14:cfRule type="dataBar" id="{1B60BAE8-EBDF-462E-B8D0-678307DBCC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F14:F21</xm:sqref>
        </x14:conditionalFormatting>
        <x14:conditionalFormatting xmlns:xm="http://schemas.microsoft.com/office/excel/2006/main">
          <x14:cfRule type="dataBar" id="{0B760BA9-666F-4602-B361-2531194251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C14:C21</xm:sqref>
        </x14:conditionalFormatting>
        <x14:conditionalFormatting xmlns:xm="http://schemas.microsoft.com/office/excel/2006/main">
          <x14:cfRule type="dataBar" id="{D35C5A5B-FE4E-4EDA-ACDE-A2E525A457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D14:D21</xm:sqref>
        </x14:conditionalFormatting>
      </x14:conditionalFormatting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D8A5-05C0-40FE-9620-C50B234BCF32}">
  <dimension ref="A1:X47"/>
  <sheetViews>
    <sheetView topLeftCell="E18" workbookViewId="0">
      <selection activeCell="E22" sqref="E22:G29"/>
    </sheetView>
  </sheetViews>
  <sheetFormatPr baseColWidth="10" defaultRowHeight="15" x14ac:dyDescent="0.25"/>
  <cols>
    <col min="1" max="1" width="25.7109375" style="4" bestFit="1" customWidth="1"/>
    <col min="2" max="6" width="17.42578125" style="4" bestFit="1" customWidth="1"/>
    <col min="7" max="7" width="18.85546875" style="4" customWidth="1"/>
    <col min="8" max="8" width="11.42578125" style="4"/>
    <col min="9" max="9" width="25.7109375" style="4" hidden="1" customWidth="1"/>
    <col min="10" max="11" width="9.140625" style="4" hidden="1" customWidth="1"/>
    <col min="12" max="12" width="2.85546875" style="4" hidden="1" customWidth="1"/>
    <col min="13" max="13" width="16.5703125" style="4" hidden="1" customWidth="1"/>
    <col min="14" max="14" width="8.42578125" style="4" hidden="1" customWidth="1"/>
    <col min="15" max="17" width="0" style="4" hidden="1" customWidth="1"/>
    <col min="18" max="16384" width="11.42578125" style="4"/>
  </cols>
  <sheetData>
    <row r="1" spans="1:24" x14ac:dyDescent="0.25">
      <c r="A1" s="9"/>
      <c r="B1" s="70">
        <v>2012</v>
      </c>
      <c r="C1" s="4">
        <v>2013</v>
      </c>
      <c r="D1" s="70">
        <v>2014</v>
      </c>
      <c r="E1" s="4">
        <v>2015</v>
      </c>
      <c r="F1" s="70">
        <v>2016</v>
      </c>
      <c r="G1" s="70">
        <v>2017</v>
      </c>
      <c r="J1" s="70">
        <v>2012</v>
      </c>
      <c r="K1" s="70">
        <v>2017</v>
      </c>
      <c r="N1" s="4">
        <v>2012</v>
      </c>
      <c r="O1" s="4">
        <v>2017</v>
      </c>
    </row>
    <row r="2" spans="1:24" x14ac:dyDescent="0.25">
      <c r="A2" s="9" t="s">
        <v>59</v>
      </c>
      <c r="B2" s="74">
        <v>8080396046561.7402</v>
      </c>
      <c r="C2" s="74">
        <v>7628224745231.9121</v>
      </c>
      <c r="D2" s="74">
        <v>7448946578251.002</v>
      </c>
      <c r="E2" s="336">
        <v>6547026729657.3936</v>
      </c>
      <c r="F2" s="336">
        <v>4895305572105.8594</v>
      </c>
      <c r="G2" s="336">
        <v>4232820828328.4902</v>
      </c>
      <c r="I2" s="9" t="s">
        <v>59</v>
      </c>
      <c r="J2" s="68">
        <f t="shared" ref="J2:J7" si="0">+B2/$B$8</f>
        <v>0.50023930594832233</v>
      </c>
      <c r="K2" s="68">
        <f t="shared" ref="K2:K7" si="1">+G2/$G$8</f>
        <v>0.22464809129006083</v>
      </c>
      <c r="M2" s="4" t="s">
        <v>54</v>
      </c>
      <c r="N2" s="68">
        <v>7.8733009794976591E-2</v>
      </c>
      <c r="O2" s="68">
        <v>0.26246395911393094</v>
      </c>
      <c r="Q2" s="372" t="s">
        <v>428</v>
      </c>
      <c r="R2" s="372"/>
      <c r="S2" s="372"/>
      <c r="T2" s="372"/>
      <c r="U2" s="372"/>
      <c r="V2" s="372"/>
      <c r="W2" s="372"/>
      <c r="X2" s="372"/>
    </row>
    <row r="3" spans="1:24" x14ac:dyDescent="0.25">
      <c r="A3" s="246" t="s">
        <v>60</v>
      </c>
      <c r="B3" s="74">
        <v>2712243139865.7202</v>
      </c>
      <c r="C3" s="74">
        <v>2399634672077.2202</v>
      </c>
      <c r="D3" s="74">
        <v>2719393616918.8599</v>
      </c>
      <c r="E3" s="336">
        <v>3185085816720.0898</v>
      </c>
      <c r="F3" s="336">
        <v>3642016592468.0601</v>
      </c>
      <c r="G3" s="336">
        <v>4081469090606.7002</v>
      </c>
      <c r="I3" s="9" t="s">
        <v>60</v>
      </c>
      <c r="J3" s="68">
        <f t="shared" si="0"/>
        <v>0.16790892649709177</v>
      </c>
      <c r="K3" s="68">
        <f t="shared" si="1"/>
        <v>0.2166154151217051</v>
      </c>
      <c r="M3" s="4" t="s">
        <v>59</v>
      </c>
      <c r="N3" s="68">
        <v>0.50023930594832233</v>
      </c>
      <c r="O3" s="68">
        <v>0.23197497886071178</v>
      </c>
    </row>
    <row r="4" spans="1:24" x14ac:dyDescent="0.25">
      <c r="A4" s="246" t="s">
        <v>61</v>
      </c>
      <c r="B4" s="74">
        <v>2166867385653.865</v>
      </c>
      <c r="C4" s="74">
        <v>2160683649993.5552</v>
      </c>
      <c r="D4" s="74">
        <v>2069671481891.3901</v>
      </c>
      <c r="E4" s="336">
        <v>2008169333097.8899</v>
      </c>
      <c r="F4" s="336">
        <v>1909013976025.48</v>
      </c>
      <c r="G4" s="336">
        <v>1836995547348.23</v>
      </c>
      <c r="I4" s="9" t="s">
        <v>61</v>
      </c>
      <c r="J4" s="68">
        <f t="shared" si="0"/>
        <v>0.13414592933755687</v>
      </c>
      <c r="K4" s="68">
        <f t="shared" si="1"/>
        <v>9.7494687386303513E-2</v>
      </c>
      <c r="M4" s="4" t="s">
        <v>60</v>
      </c>
      <c r="N4" s="68">
        <v>0.16790892649709177</v>
      </c>
      <c r="O4" s="68">
        <v>0.22355789465009607</v>
      </c>
    </row>
    <row r="5" spans="1:24" x14ac:dyDescent="0.25">
      <c r="A5" s="246" t="s">
        <v>62</v>
      </c>
      <c r="B5" s="74">
        <v>1471904698525.25</v>
      </c>
      <c r="C5" s="74">
        <v>1729766203767</v>
      </c>
      <c r="D5" s="74">
        <v>2026181532354.8999</v>
      </c>
      <c r="E5" s="336">
        <v>2428617015946.5601</v>
      </c>
      <c r="F5" s="336">
        <v>2887746960159</v>
      </c>
      <c r="G5" s="336">
        <v>3104618781029</v>
      </c>
      <c r="I5" s="9" t="s">
        <v>62</v>
      </c>
      <c r="J5" s="68">
        <f t="shared" si="0"/>
        <v>9.112233862913785E-2</v>
      </c>
      <c r="K5" s="68">
        <f t="shared" si="1"/>
        <v>0.16477113292245274</v>
      </c>
      <c r="M5" s="4" t="s">
        <v>62</v>
      </c>
      <c r="N5" s="68">
        <v>9.112233862913785E-2</v>
      </c>
      <c r="O5" s="68">
        <v>0.17005201386317992</v>
      </c>
    </row>
    <row r="6" spans="1:24" x14ac:dyDescent="0.25">
      <c r="A6" s="246" t="s">
        <v>54</v>
      </c>
      <c r="B6" s="74">
        <v>1271779113548.8228</v>
      </c>
      <c r="C6" s="74">
        <v>1813919881817.9819</v>
      </c>
      <c r="D6" s="74">
        <v>2521748945398.082</v>
      </c>
      <c r="E6" s="336">
        <v>3433989761884.5103</v>
      </c>
      <c r="F6" s="336">
        <v>4502714104306.6299</v>
      </c>
      <c r="G6" s="336">
        <v>5379219450048</v>
      </c>
      <c r="I6" s="9" t="s">
        <v>54</v>
      </c>
      <c r="J6" s="68">
        <f t="shared" si="0"/>
        <v>7.8733009794976591E-2</v>
      </c>
      <c r="K6" s="68">
        <f t="shared" si="1"/>
        <v>0.28549079469561545</v>
      </c>
      <c r="M6" s="4" t="s">
        <v>61</v>
      </c>
      <c r="N6" s="68">
        <v>0.13414592933755687</v>
      </c>
      <c r="O6" s="68">
        <v>0.10061937207656897</v>
      </c>
    </row>
    <row r="7" spans="1:24" x14ac:dyDescent="0.25">
      <c r="A7" s="246" t="s">
        <v>63</v>
      </c>
      <c r="B7" s="74">
        <v>449870661784.27002</v>
      </c>
      <c r="C7" s="74">
        <v>422900461733.9201</v>
      </c>
      <c r="D7" s="74">
        <v>390243554737</v>
      </c>
      <c r="E7" s="336">
        <v>406523929540.15997</v>
      </c>
      <c r="F7" s="336">
        <v>314919103972.56995</v>
      </c>
      <c r="G7" s="336">
        <v>206882945211.76999</v>
      </c>
      <c r="I7" s="9" t="s">
        <v>63</v>
      </c>
      <c r="J7" s="68">
        <f t="shared" si="0"/>
        <v>2.7850489792914653E-2</v>
      </c>
      <c r="K7" s="68">
        <f t="shared" si="1"/>
        <v>1.097987858386232E-2</v>
      </c>
      <c r="M7" s="4" t="s">
        <v>63</v>
      </c>
      <c r="N7" s="68">
        <v>2.7850489792914653E-2</v>
      </c>
      <c r="O7" s="68">
        <v>1.1331781435512349E-2</v>
      </c>
    </row>
    <row r="8" spans="1:24" x14ac:dyDescent="0.25">
      <c r="A8" s="9" t="s">
        <v>425</v>
      </c>
      <c r="B8" s="74">
        <f t="shared" ref="B8:G8" si="2">+SUM(B2:B7)</f>
        <v>16153061045939.668</v>
      </c>
      <c r="C8" s="74">
        <f t="shared" si="2"/>
        <v>16155129614621.59</v>
      </c>
      <c r="D8" s="74">
        <f t="shared" si="2"/>
        <v>17176185709551.234</v>
      </c>
      <c r="E8" s="336">
        <f t="shared" si="2"/>
        <v>18009412586846.605</v>
      </c>
      <c r="F8" s="336">
        <f t="shared" si="2"/>
        <v>18151716309037.602</v>
      </c>
      <c r="G8" s="336">
        <f t="shared" si="2"/>
        <v>18842006642572.191</v>
      </c>
    </row>
    <row r="9" spans="1:24" x14ac:dyDescent="0.25">
      <c r="A9" s="4">
        <v>1000000000000</v>
      </c>
      <c r="B9" s="4" t="s">
        <v>426</v>
      </c>
    </row>
    <row r="10" spans="1:24" x14ac:dyDescent="0.25">
      <c r="A10" s="247" t="s">
        <v>427</v>
      </c>
      <c r="B10" s="70">
        <v>2012</v>
      </c>
      <c r="C10" s="4">
        <v>2013</v>
      </c>
      <c r="D10" s="70">
        <v>2014</v>
      </c>
      <c r="E10" s="19">
        <v>2015</v>
      </c>
      <c r="F10" s="418">
        <v>2016</v>
      </c>
      <c r="G10" s="418">
        <v>2017</v>
      </c>
    </row>
    <row r="11" spans="1:24" x14ac:dyDescent="0.25">
      <c r="A11" s="9" t="s">
        <v>59</v>
      </c>
      <c r="B11" s="42">
        <f t="shared" ref="B11:G16" si="3">+B2/$A$9</f>
        <v>8.0803960465617397</v>
      </c>
      <c r="C11" s="42">
        <f t="shared" si="3"/>
        <v>7.6282247452319121</v>
      </c>
      <c r="D11" s="42">
        <f t="shared" si="3"/>
        <v>7.448946578251002</v>
      </c>
      <c r="E11" s="41">
        <f t="shared" si="3"/>
        <v>6.5470267296573939</v>
      </c>
      <c r="F11" s="41">
        <f t="shared" si="3"/>
        <v>4.8953055721058591</v>
      </c>
      <c r="G11" s="41">
        <f t="shared" si="3"/>
        <v>4.2328208283284905</v>
      </c>
    </row>
    <row r="12" spans="1:24" x14ac:dyDescent="0.25">
      <c r="A12" s="9" t="s">
        <v>60</v>
      </c>
      <c r="B12" s="42">
        <f t="shared" si="3"/>
        <v>2.7122431398657203</v>
      </c>
      <c r="C12" s="42">
        <f t="shared" si="3"/>
        <v>2.3996346720772204</v>
      </c>
      <c r="D12" s="42">
        <f t="shared" si="3"/>
        <v>2.7193936169188597</v>
      </c>
      <c r="E12" s="41">
        <f t="shared" si="3"/>
        <v>3.1850858167200897</v>
      </c>
      <c r="F12" s="41">
        <f t="shared" si="3"/>
        <v>3.6420165924680599</v>
      </c>
      <c r="G12" s="41">
        <f t="shared" si="3"/>
        <v>4.0814690906067002</v>
      </c>
    </row>
    <row r="13" spans="1:24" x14ac:dyDescent="0.25">
      <c r="A13" s="9" t="s">
        <v>61</v>
      </c>
      <c r="B13" s="42">
        <f t="shared" si="3"/>
        <v>2.1668673856538652</v>
      </c>
      <c r="C13" s="42">
        <f t="shared" si="3"/>
        <v>2.1606836499935551</v>
      </c>
      <c r="D13" s="42">
        <f t="shared" si="3"/>
        <v>2.0696714818913899</v>
      </c>
      <c r="E13" s="41">
        <f t="shared" si="3"/>
        <v>2.0081693330978898</v>
      </c>
      <c r="F13" s="41">
        <f t="shared" si="3"/>
        <v>1.9090139760254801</v>
      </c>
      <c r="G13" s="41">
        <f t="shared" si="3"/>
        <v>1.83699554734823</v>
      </c>
      <c r="M13" s="68">
        <v>0.50023930594832233</v>
      </c>
      <c r="N13" s="68">
        <v>0.25609747058065585</v>
      </c>
    </row>
    <row r="14" spans="1:24" x14ac:dyDescent="0.25">
      <c r="A14" s="9" t="s">
        <v>62</v>
      </c>
      <c r="B14" s="42">
        <f t="shared" si="3"/>
        <v>1.47190469852525</v>
      </c>
      <c r="C14" s="42">
        <f t="shared" si="3"/>
        <v>1.7297662037670001</v>
      </c>
      <c r="D14" s="42">
        <f t="shared" si="3"/>
        <v>2.0261815323549</v>
      </c>
      <c r="E14" s="41">
        <f t="shared" si="3"/>
        <v>2.4286170159465601</v>
      </c>
      <c r="F14" s="41">
        <f t="shared" si="3"/>
        <v>2.8877469601589998</v>
      </c>
      <c r="G14" s="41">
        <f t="shared" si="3"/>
        <v>3.104618781029</v>
      </c>
      <c r="M14" s="68">
        <v>0.16790892649709177</v>
      </c>
      <c r="N14" s="68">
        <v>0.19437179100154317</v>
      </c>
    </row>
    <row r="15" spans="1:24" x14ac:dyDescent="0.25">
      <c r="A15" s="9" t="s">
        <v>54</v>
      </c>
      <c r="B15" s="42">
        <f t="shared" si="3"/>
        <v>1.2717791135488228</v>
      </c>
      <c r="C15" s="42">
        <f t="shared" si="3"/>
        <v>1.813919881817982</v>
      </c>
      <c r="D15" s="42">
        <f t="shared" si="3"/>
        <v>2.5217489453980821</v>
      </c>
      <c r="E15" s="41">
        <f t="shared" si="3"/>
        <v>3.4339897618845101</v>
      </c>
      <c r="F15" s="41">
        <f t="shared" si="3"/>
        <v>4.5027141043066301</v>
      </c>
      <c r="G15" s="41">
        <f t="shared" si="3"/>
        <v>5.3792194500479997</v>
      </c>
      <c r="M15" s="68">
        <v>0.13414592933755687</v>
      </c>
      <c r="N15" s="68">
        <v>0.10074428958533153</v>
      </c>
    </row>
    <row r="16" spans="1:24" x14ac:dyDescent="0.25">
      <c r="A16" s="9" t="s">
        <v>63</v>
      </c>
      <c r="B16" s="42">
        <f t="shared" si="3"/>
        <v>0.44987066178427004</v>
      </c>
      <c r="C16" s="42">
        <f t="shared" si="3"/>
        <v>0.4229004617339201</v>
      </c>
      <c r="D16" s="42">
        <f t="shared" si="3"/>
        <v>0.39024355473700001</v>
      </c>
      <c r="E16" s="41">
        <f t="shared" si="3"/>
        <v>0.40652392954015998</v>
      </c>
      <c r="F16" s="41">
        <f t="shared" si="3"/>
        <v>0.31491910397256995</v>
      </c>
      <c r="G16" s="41">
        <f t="shared" si="3"/>
        <v>0.20688294521176998</v>
      </c>
      <c r="M16" s="68">
        <v>9.112233862913785E-2</v>
      </c>
      <c r="N16" s="68">
        <v>0.16917463085796505</v>
      </c>
    </row>
    <row r="17" spans="1:19" ht="28.5" customHeight="1" x14ac:dyDescent="0.25">
      <c r="A17" s="9" t="s">
        <v>425</v>
      </c>
      <c r="B17" s="42">
        <f t="shared" ref="B17:G17" si="4">+B8/$A$9</f>
        <v>16.153061045939669</v>
      </c>
      <c r="C17" s="42">
        <f t="shared" si="4"/>
        <v>16.15512961462159</v>
      </c>
      <c r="D17" s="42">
        <f t="shared" si="4"/>
        <v>17.176185709551234</v>
      </c>
      <c r="E17" s="41">
        <f t="shared" si="4"/>
        <v>18.009412586846604</v>
      </c>
      <c r="F17" s="41">
        <f t="shared" si="4"/>
        <v>18.151716309037603</v>
      </c>
      <c r="G17" s="41">
        <f t="shared" si="4"/>
        <v>18.842006642572191</v>
      </c>
      <c r="H17" s="371"/>
      <c r="I17" s="371"/>
      <c r="J17" s="371"/>
      <c r="K17" s="371"/>
      <c r="L17" s="371"/>
      <c r="M17" s="68">
        <v>7.8733009794976591E-2</v>
      </c>
      <c r="N17" s="68">
        <v>0.26415524057267536</v>
      </c>
    </row>
    <row r="18" spans="1:19" x14ac:dyDescent="0.25">
      <c r="M18" s="68">
        <v>2.7850489792914653E-2</v>
      </c>
      <c r="N18" s="68">
        <v>1.5456577401829007E-2</v>
      </c>
    </row>
    <row r="19" spans="1:19" x14ac:dyDescent="0.25">
      <c r="A19" s="248" t="s">
        <v>429</v>
      </c>
      <c r="B19" s="249">
        <v>111.82</v>
      </c>
      <c r="C19" s="249">
        <v>113.98</v>
      </c>
      <c r="D19" s="249">
        <v>118.15</v>
      </c>
      <c r="E19" s="249">
        <v>126.15</v>
      </c>
      <c r="F19" s="249">
        <v>133.4</v>
      </c>
      <c r="G19" s="249">
        <v>138.85</v>
      </c>
    </row>
    <row r="20" spans="1:19" x14ac:dyDescent="0.25">
      <c r="A20" s="248" t="s">
        <v>430</v>
      </c>
      <c r="B20" s="250">
        <f t="shared" ref="B20:G20" si="5">+B19/$G$19</f>
        <v>0.80532949225783212</v>
      </c>
      <c r="C20" s="250">
        <f t="shared" si="5"/>
        <v>0.82088584803745057</v>
      </c>
      <c r="D20" s="250">
        <f t="shared" si="5"/>
        <v>0.85091825711199143</v>
      </c>
      <c r="E20" s="250">
        <f t="shared" si="5"/>
        <v>0.90853438962909627</v>
      </c>
      <c r="F20" s="250">
        <f t="shared" si="5"/>
        <v>0.96074900972272248</v>
      </c>
      <c r="G20" s="250">
        <f t="shared" si="5"/>
        <v>1</v>
      </c>
    </row>
    <row r="21" spans="1:19" x14ac:dyDescent="0.25">
      <c r="S21" s="4" t="s">
        <v>411</v>
      </c>
    </row>
    <row r="22" spans="1:19" x14ac:dyDescent="0.25">
      <c r="A22" s="10"/>
      <c r="B22" s="70">
        <v>2012</v>
      </c>
      <c r="C22" s="4">
        <v>2013</v>
      </c>
      <c r="D22" s="70">
        <v>2014</v>
      </c>
      <c r="E22" s="19">
        <v>2015</v>
      </c>
      <c r="F22" s="418">
        <v>2016</v>
      </c>
      <c r="G22" s="418">
        <v>2017</v>
      </c>
    </row>
    <row r="23" spans="1:19" x14ac:dyDescent="0.25">
      <c r="A23" s="9" t="s">
        <v>55</v>
      </c>
      <c r="B23" s="42">
        <f>+B11/$B$20</f>
        <v>10.03365221843228</v>
      </c>
      <c r="C23" s="42">
        <f>+C11/$C$20</f>
        <v>9.2926742049083249</v>
      </c>
      <c r="D23" s="42">
        <f>+D11/$D$20</f>
        <v>8.7540095843432209</v>
      </c>
      <c r="E23" s="41">
        <f>+E11/$E$20</f>
        <v>7.2061407959804127</v>
      </c>
      <c r="F23" s="41">
        <f>+F11/$F$20</f>
        <v>5.0953011895569595</v>
      </c>
      <c r="G23" s="41">
        <f>+G11/$G$20</f>
        <v>4.2328208283284905</v>
      </c>
    </row>
    <row r="24" spans="1:19" x14ac:dyDescent="0.25">
      <c r="A24" s="9" t="s">
        <v>60</v>
      </c>
      <c r="B24" s="42">
        <f>+B12/$B$20</f>
        <v>3.367867644163435</v>
      </c>
      <c r="C24" s="42">
        <f>+C12/$C$20</f>
        <v>2.9232257783639413</v>
      </c>
      <c r="D24" s="42">
        <f>+D12/$D$20</f>
        <v>3.195834140577094</v>
      </c>
      <c r="E24" s="41">
        <f>+E12/$E$20</f>
        <v>3.5057405124976966</v>
      </c>
      <c r="F24" s="41">
        <f>+F12/$F$20</f>
        <v>3.7908096241693405</v>
      </c>
      <c r="G24" s="41">
        <f>+G12/$G$20</f>
        <v>4.0814690906067002</v>
      </c>
    </row>
    <row r="25" spans="1:19" x14ac:dyDescent="0.25">
      <c r="A25" s="9" t="s">
        <v>431</v>
      </c>
      <c r="B25" s="42">
        <f>+B13/$B$20</f>
        <v>2.6906594213739869</v>
      </c>
      <c r="C25" s="42">
        <f>+C13/$C$20</f>
        <v>2.6321365573048352</v>
      </c>
      <c r="D25" s="42">
        <f>+D13/$D$20</f>
        <v>2.4322800275972871</v>
      </c>
      <c r="E25" s="41">
        <f>+E13/$E$20</f>
        <v>2.210339372973777</v>
      </c>
      <c r="F25" s="41">
        <f>+F13/$F$20</f>
        <v>1.9870059263203739</v>
      </c>
      <c r="G25" s="41">
        <f>+G13/$G$20</f>
        <v>1.83699554734823</v>
      </c>
    </row>
    <row r="26" spans="1:19" x14ac:dyDescent="0.25">
      <c r="A26" s="9" t="s">
        <v>432</v>
      </c>
      <c r="B26" s="42">
        <f>+B14/$B$20</f>
        <v>1.8277049489378552</v>
      </c>
      <c r="C26" s="42">
        <f>+C14/$C$20</f>
        <v>2.1071945726710646</v>
      </c>
      <c r="D26" s="42">
        <f>+D14/$D$20</f>
        <v>2.3811705947310862</v>
      </c>
      <c r="E26" s="41">
        <f>+E14/$E$20</f>
        <v>2.673115122189297</v>
      </c>
      <c r="F26" s="41">
        <f>+F14/$F$20</f>
        <v>3.0057246283214174</v>
      </c>
      <c r="G26" s="41">
        <f>+G14/$G$20</f>
        <v>3.104618781029</v>
      </c>
    </row>
    <row r="27" spans="1:19" x14ac:dyDescent="0.25">
      <c r="A27" s="9" t="s">
        <v>54</v>
      </c>
      <c r="B27" s="42">
        <f>+B15/$B$20</f>
        <v>1.5792034512274553</v>
      </c>
      <c r="C27" s="42">
        <f>+C15/$C$20</f>
        <v>2.2097102613653865</v>
      </c>
      <c r="D27" s="42">
        <f>+D15/$D$20</f>
        <v>2.9635619218664719</v>
      </c>
      <c r="E27" s="41">
        <f>+E15/$E$20</f>
        <v>3.7797025639133111</v>
      </c>
      <c r="F27" s="41">
        <f>+F15/$F$20</f>
        <v>4.6866705650897718</v>
      </c>
      <c r="G27" s="41">
        <f>+G15/$G$20</f>
        <v>5.3792194500479997</v>
      </c>
    </row>
    <row r="28" spans="1:19" x14ac:dyDescent="0.25">
      <c r="A28" s="9" t="s">
        <v>63</v>
      </c>
      <c r="B28" s="42">
        <f>+B16/$B$20</f>
        <v>0.55861689669778125</v>
      </c>
      <c r="C28" s="42">
        <f>+C16/$C$20</f>
        <v>0.51517572479167217</v>
      </c>
      <c r="D28" s="42">
        <f>+D16/$D$20</f>
        <v>0.45861462188093483</v>
      </c>
      <c r="E28" s="41">
        <f>+E16/$E$20</f>
        <v>0.44745023873683082</v>
      </c>
      <c r="F28" s="41">
        <f>+F16/$F$20</f>
        <v>0.32778498940473261</v>
      </c>
      <c r="G28" s="41">
        <f>+G16/$G$20</f>
        <v>0.20688294521176998</v>
      </c>
    </row>
    <row r="29" spans="1:19" x14ac:dyDescent="0.25">
      <c r="A29" s="9" t="s">
        <v>425</v>
      </c>
      <c r="B29" s="42">
        <f>+B17/$B$20</f>
        <v>20.057704580832795</v>
      </c>
      <c r="C29" s="42">
        <f>+C17/$C$20</f>
        <v>19.680117099405223</v>
      </c>
      <c r="D29" s="42">
        <f>+D17/$D$20</f>
        <v>20.185470890996097</v>
      </c>
      <c r="E29" s="41">
        <f>+E17/$E$20</f>
        <v>19.822488606291326</v>
      </c>
      <c r="F29" s="41">
        <f>+F17/$F$20</f>
        <v>18.8932969228626</v>
      </c>
      <c r="G29" s="41">
        <f>+G17/$G$20</f>
        <v>18.842006642572191</v>
      </c>
    </row>
    <row r="31" spans="1:19" x14ac:dyDescent="0.25">
      <c r="B31" s="251">
        <f>+SUM(C31:G31)</f>
        <v>6.8533340666848686E-3</v>
      </c>
      <c r="C31" s="71">
        <f>+C29/B29-1</f>
        <v>-1.8825059463105087E-2</v>
      </c>
      <c r="D31" s="71">
        <f>+D29/C29-1</f>
        <v>2.5678393529789956E-2</v>
      </c>
      <c r="E31" s="71"/>
      <c r="F31" s="71"/>
      <c r="G31" s="71"/>
    </row>
    <row r="32" spans="1:19" x14ac:dyDescent="0.25">
      <c r="B32" s="252">
        <f>+G29/B29-1</f>
        <v>-6.0610023114126887E-2</v>
      </c>
      <c r="G32" s="71"/>
    </row>
    <row r="33" spans="1:7" x14ac:dyDescent="0.25">
      <c r="A33" s="10" t="s">
        <v>433</v>
      </c>
    </row>
    <row r="34" spans="1:7" x14ac:dyDescent="0.25">
      <c r="A34" s="9" t="s">
        <v>59</v>
      </c>
      <c r="B34" s="68"/>
      <c r="C34" s="68">
        <f t="shared" ref="C34:D39" si="6">+C23/B23-1</f>
        <v>-7.3849282135047933E-2</v>
      </c>
      <c r="D34" s="68">
        <f t="shared" si="6"/>
        <v>-5.7966588377819761E-2</v>
      </c>
      <c r="E34" s="68"/>
      <c r="F34" s="68"/>
      <c r="G34" s="68"/>
    </row>
    <row r="35" spans="1:7" x14ac:dyDescent="0.25">
      <c r="A35" s="9" t="s">
        <v>60</v>
      </c>
      <c r="B35" s="68"/>
      <c r="C35" s="68">
        <f t="shared" si="6"/>
        <v>-0.13202474466894942</v>
      </c>
      <c r="D35" s="68">
        <f t="shared" si="6"/>
        <v>9.3256006508578793E-2</v>
      </c>
      <c r="E35" s="68"/>
      <c r="F35" s="68"/>
      <c r="G35" s="68"/>
    </row>
    <row r="36" spans="1:7" x14ac:dyDescent="0.25">
      <c r="A36" s="9" t="s">
        <v>61</v>
      </c>
      <c r="B36" s="68"/>
      <c r="C36" s="68">
        <f t="shared" si="6"/>
        <v>-2.1750379704045586E-2</v>
      </c>
      <c r="D36" s="68">
        <f t="shared" si="6"/>
        <v>-7.5929392475058477E-2</v>
      </c>
      <c r="E36" s="68"/>
      <c r="F36" s="68"/>
      <c r="G36" s="68"/>
    </row>
    <row r="37" spans="1:7" x14ac:dyDescent="0.25">
      <c r="A37" s="9" t="s">
        <v>62</v>
      </c>
      <c r="B37" s="68"/>
      <c r="C37" s="68">
        <f t="shared" si="6"/>
        <v>0.15291834926399406</v>
      </c>
      <c r="D37" s="68">
        <f t="shared" si="6"/>
        <v>0.13001932788424542</v>
      </c>
      <c r="E37" s="68"/>
      <c r="F37" s="68"/>
      <c r="G37" s="68"/>
    </row>
    <row r="38" spans="1:7" x14ac:dyDescent="0.25">
      <c r="A38" s="9" t="s">
        <v>54</v>
      </c>
      <c r="B38" s="68"/>
      <c r="C38" s="68">
        <f t="shared" si="6"/>
        <v>0.39925622607262046</v>
      </c>
      <c r="D38" s="68">
        <f t="shared" si="6"/>
        <v>0.34115407512081619</v>
      </c>
      <c r="E38" s="68"/>
      <c r="F38" s="68"/>
      <c r="G38" s="68"/>
    </row>
    <row r="39" spans="1:7" x14ac:dyDescent="0.25">
      <c r="A39" s="9" t="s">
        <v>63</v>
      </c>
      <c r="B39" s="68"/>
      <c r="C39" s="68">
        <f t="shared" si="6"/>
        <v>-7.776558883719431E-2</v>
      </c>
      <c r="D39" s="68">
        <f t="shared" si="6"/>
        <v>-0.10978992252325093</v>
      </c>
      <c r="E39" s="68"/>
      <c r="F39" s="68"/>
      <c r="G39" s="68"/>
    </row>
    <row r="41" spans="1:7" x14ac:dyDescent="0.25">
      <c r="A41" s="247" t="s">
        <v>427</v>
      </c>
    </row>
    <row r="42" spans="1:7" x14ac:dyDescent="0.25">
      <c r="A42" s="9" t="s">
        <v>59</v>
      </c>
      <c r="C42" s="68">
        <f>+C11/B11-1</f>
        <v>-5.5959051848978314E-2</v>
      </c>
      <c r="D42" s="68">
        <f>+D11/C11-1</f>
        <v>-2.3501951367252194E-2</v>
      </c>
      <c r="E42" s="68"/>
      <c r="F42" s="68"/>
      <c r="G42" s="68"/>
    </row>
    <row r="43" spans="1:7" x14ac:dyDescent="0.25">
      <c r="A43" s="9" t="s">
        <v>60</v>
      </c>
      <c r="C43" s="68">
        <f>+C12/B12-1</f>
        <v>-0.11525827577684533</v>
      </c>
      <c r="D43" s="68">
        <f>+D12/C12-1</f>
        <v>0.13325317747840471</v>
      </c>
      <c r="E43" s="68"/>
      <c r="F43" s="68"/>
      <c r="G43" s="68"/>
    </row>
    <row r="44" spans="1:7" x14ac:dyDescent="0.25">
      <c r="A44" s="9" t="s">
        <v>61</v>
      </c>
      <c r="C44" s="68">
        <f>+C13/B13-1</f>
        <v>-2.8537674715354289E-3</v>
      </c>
      <c r="D44" s="68">
        <f>+D13/C13-1</f>
        <v>-4.2121931224145981E-2</v>
      </c>
      <c r="E44" s="68"/>
      <c r="F44" s="68"/>
      <c r="G44" s="68"/>
    </row>
    <row r="45" spans="1:7" x14ac:dyDescent="0.25">
      <c r="A45" s="9" t="s">
        <v>62</v>
      </c>
      <c r="C45" s="68">
        <f>+C14/B14-1</f>
        <v>0.17518899525228093</v>
      </c>
      <c r="D45" s="68">
        <f>+D14/C14-1</f>
        <v>0.17136149841659587</v>
      </c>
      <c r="E45" s="68"/>
      <c r="F45" s="68"/>
      <c r="G45" s="68"/>
    </row>
    <row r="46" spans="1:7" x14ac:dyDescent="0.25">
      <c r="A46" s="9" t="s">
        <v>54</v>
      </c>
      <c r="C46" s="68">
        <f>+C15/B15-1</f>
        <v>0.42628532147878118</v>
      </c>
      <c r="D46" s="68">
        <f>+D15/C15-1</f>
        <v>0.3902206876252361</v>
      </c>
      <c r="E46" s="68"/>
      <c r="F46" s="68"/>
      <c r="G46" s="68"/>
    </row>
    <row r="47" spans="1:7" x14ac:dyDescent="0.25">
      <c r="A47" s="9" t="s">
        <v>63</v>
      </c>
      <c r="C47" s="68">
        <f>+C16/B16-1</f>
        <v>-5.9951008904161829E-2</v>
      </c>
      <c r="D47" s="68">
        <f>+D16/C16-1</f>
        <v>-7.7221261152150555E-2</v>
      </c>
      <c r="E47" s="68"/>
      <c r="F47" s="68"/>
      <c r="G47" s="68"/>
    </row>
  </sheetData>
  <mergeCells count="2">
    <mergeCell ref="H17:L17"/>
    <mergeCell ref="Q2:X2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6207-EAC5-4E0E-A452-D0BD27E149F1}">
  <dimension ref="A1:R87"/>
  <sheetViews>
    <sheetView workbookViewId="0">
      <selection activeCell="J19" sqref="J19"/>
    </sheetView>
  </sheetViews>
  <sheetFormatPr baseColWidth="10" defaultRowHeight="15" x14ac:dyDescent="0.25"/>
  <cols>
    <col min="1" max="1" width="11.42578125" style="4"/>
    <col min="2" max="3" width="19.140625" style="4" hidden="1" customWidth="1"/>
    <col min="4" max="4" width="0" style="4" hidden="1" customWidth="1"/>
    <col min="5" max="5" width="23.85546875" style="4" hidden="1" customWidth="1"/>
    <col min="6" max="6" width="11.42578125" style="4"/>
    <col min="7" max="7" width="0" style="4" hidden="1" customWidth="1"/>
    <col min="8" max="8" width="15.85546875" style="4" customWidth="1"/>
    <col min="9" max="16384" width="11.42578125" style="4"/>
  </cols>
  <sheetData>
    <row r="1" spans="1:18" ht="36.75" customHeight="1" x14ac:dyDescent="0.25">
      <c r="A1" s="54" t="s">
        <v>34</v>
      </c>
      <c r="B1" s="54" t="s">
        <v>35</v>
      </c>
      <c r="C1" s="55" t="s">
        <v>36</v>
      </c>
      <c r="D1" s="55" t="s">
        <v>37</v>
      </c>
      <c r="E1" s="56" t="s">
        <v>38</v>
      </c>
      <c r="F1" s="54" t="s">
        <v>39</v>
      </c>
      <c r="G1" s="54" t="s">
        <v>40</v>
      </c>
      <c r="H1" s="54" t="s">
        <v>41</v>
      </c>
      <c r="K1" s="341" t="s">
        <v>42</v>
      </c>
      <c r="L1" s="341"/>
      <c r="M1" s="341"/>
      <c r="N1" s="341"/>
      <c r="O1" s="341"/>
      <c r="P1" s="341"/>
      <c r="Q1" s="341"/>
      <c r="R1" s="341"/>
    </row>
    <row r="2" spans="1:18" ht="15" customHeight="1" x14ac:dyDescent="0.25">
      <c r="A2" s="57">
        <v>2000</v>
      </c>
      <c r="B2" s="58">
        <v>18100</v>
      </c>
      <c r="C2" s="58">
        <v>9041</v>
      </c>
      <c r="D2" s="58">
        <v>1158</v>
      </c>
      <c r="E2" s="58">
        <v>1744</v>
      </c>
      <c r="F2" s="58">
        <v>6159</v>
      </c>
      <c r="G2" s="58">
        <v>260753</v>
      </c>
      <c r="H2" s="58">
        <v>284761</v>
      </c>
      <c r="I2" s="40">
        <f>F2/H2</f>
        <v>2.1628664037561324E-2</v>
      </c>
    </row>
    <row r="3" spans="1:18" x14ac:dyDescent="0.25">
      <c r="A3" s="57">
        <v>2001</v>
      </c>
      <c r="B3" s="58">
        <v>18694</v>
      </c>
      <c r="C3" s="58">
        <v>9202</v>
      </c>
      <c r="D3" s="58">
        <v>1161</v>
      </c>
      <c r="E3" s="58">
        <v>1760</v>
      </c>
      <c r="F3" s="58">
        <v>6576</v>
      </c>
      <c r="G3" s="58">
        <v>264817</v>
      </c>
      <c r="H3" s="58">
        <v>289539</v>
      </c>
      <c r="I3" s="40">
        <f t="shared" ref="I3:I19" si="0">F3/H3</f>
        <v>2.2711966263612157E-2</v>
      </c>
    </row>
    <row r="4" spans="1:18" x14ac:dyDescent="0.25">
      <c r="A4" s="57">
        <v>2002</v>
      </c>
      <c r="B4" s="58">
        <v>19210</v>
      </c>
      <c r="C4" s="58">
        <v>9377</v>
      </c>
      <c r="D4" s="58">
        <v>1193</v>
      </c>
      <c r="E4" s="58">
        <v>1795</v>
      </c>
      <c r="F4" s="58">
        <v>6846</v>
      </c>
      <c r="G4" s="58">
        <v>271831</v>
      </c>
      <c r="H4" s="58">
        <v>296789</v>
      </c>
      <c r="I4" s="40">
        <f t="shared" si="0"/>
        <v>2.3066892640899762E-2</v>
      </c>
    </row>
    <row r="5" spans="1:18" x14ac:dyDescent="0.25">
      <c r="A5" s="57">
        <v>2003</v>
      </c>
      <c r="B5" s="58">
        <v>20078</v>
      </c>
      <c r="C5" s="58">
        <v>9861</v>
      </c>
      <c r="D5" s="58">
        <v>1235</v>
      </c>
      <c r="E5" s="58">
        <v>1913</v>
      </c>
      <c r="F5" s="58">
        <v>7074</v>
      </c>
      <c r="G5" s="58">
        <v>282152</v>
      </c>
      <c r="H5" s="58">
        <v>308418</v>
      </c>
      <c r="I5" s="40">
        <f t="shared" si="0"/>
        <v>2.2936404490010311E-2</v>
      </c>
    </row>
    <row r="6" spans="1:18" x14ac:dyDescent="0.25">
      <c r="A6" s="57">
        <v>2004</v>
      </c>
      <c r="B6" s="58">
        <v>21598</v>
      </c>
      <c r="C6" s="58">
        <v>10505</v>
      </c>
      <c r="D6" s="58">
        <v>1337</v>
      </c>
      <c r="E6" s="58">
        <v>2092</v>
      </c>
      <c r="F6" s="58">
        <v>7667</v>
      </c>
      <c r="G6" s="58">
        <v>297341</v>
      </c>
      <c r="H6" s="58">
        <v>324866</v>
      </c>
      <c r="I6" s="40">
        <f t="shared" si="0"/>
        <v>2.3600499898419655E-2</v>
      </c>
    </row>
    <row r="7" spans="1:18" ht="15" customHeight="1" x14ac:dyDescent="0.25">
      <c r="A7" s="57">
        <v>2005</v>
      </c>
      <c r="B7" s="58">
        <v>23285</v>
      </c>
      <c r="C7" s="58">
        <v>11264</v>
      </c>
      <c r="D7" s="58">
        <v>1348</v>
      </c>
      <c r="E7" s="58">
        <v>2222</v>
      </c>
      <c r="F7" s="58">
        <v>8451</v>
      </c>
      <c r="G7" s="58">
        <v>311281</v>
      </c>
      <c r="H7" s="58">
        <v>340156</v>
      </c>
      <c r="I7" s="40">
        <f t="shared" si="0"/>
        <v>2.4844483119509871E-2</v>
      </c>
    </row>
    <row r="8" spans="1:18" x14ac:dyDescent="0.25">
      <c r="A8" s="57">
        <v>2006</v>
      </c>
      <c r="B8" s="58">
        <v>25792</v>
      </c>
      <c r="C8" s="58">
        <v>11751</v>
      </c>
      <c r="D8" s="58">
        <v>1565</v>
      </c>
      <c r="E8" s="58">
        <v>2441</v>
      </c>
      <c r="F8" s="58">
        <v>10035</v>
      </c>
      <c r="G8" s="58">
        <v>330888</v>
      </c>
      <c r="H8" s="58">
        <v>362938</v>
      </c>
      <c r="I8" s="40">
        <f t="shared" si="0"/>
        <v>2.7649350577784636E-2</v>
      </c>
    </row>
    <row r="9" spans="1:18" x14ac:dyDescent="0.25">
      <c r="A9" s="57">
        <v>2007</v>
      </c>
      <c r="B9" s="58">
        <v>28614</v>
      </c>
      <c r="C9" s="58">
        <v>12646</v>
      </c>
      <c r="D9" s="58">
        <v>1587</v>
      </c>
      <c r="E9" s="58">
        <v>2613</v>
      </c>
      <c r="F9" s="58">
        <v>11815</v>
      </c>
      <c r="G9" s="58">
        <v>352203</v>
      </c>
      <c r="H9" s="58">
        <v>387983</v>
      </c>
      <c r="I9" s="40">
        <f t="shared" si="0"/>
        <v>3.045236518094865E-2</v>
      </c>
    </row>
    <row r="10" spans="1:18" x14ac:dyDescent="0.25">
      <c r="A10" s="57">
        <v>2008</v>
      </c>
      <c r="B10" s="58">
        <v>29925</v>
      </c>
      <c r="C10" s="58">
        <v>12895</v>
      </c>
      <c r="D10" s="58">
        <v>1591</v>
      </c>
      <c r="E10" s="58">
        <v>2776</v>
      </c>
      <c r="F10" s="58">
        <v>12784</v>
      </c>
      <c r="G10" s="58">
        <v>364434</v>
      </c>
      <c r="H10" s="58">
        <v>401744</v>
      </c>
      <c r="I10" s="40">
        <f t="shared" si="0"/>
        <v>3.1821259309410967E-2</v>
      </c>
    </row>
    <row r="11" spans="1:18" x14ac:dyDescent="0.25">
      <c r="A11" s="57">
        <v>2009</v>
      </c>
      <c r="B11" s="58">
        <v>29535</v>
      </c>
      <c r="C11" s="58">
        <v>12789</v>
      </c>
      <c r="D11" s="58">
        <v>1648</v>
      </c>
      <c r="E11" s="58">
        <v>2605</v>
      </c>
      <c r="F11" s="58">
        <v>12597</v>
      </c>
      <c r="G11" s="58">
        <v>371609</v>
      </c>
      <c r="H11" s="58">
        <v>408379</v>
      </c>
      <c r="I11" s="40">
        <f t="shared" si="0"/>
        <v>3.0846346163735158E-2</v>
      </c>
    </row>
    <row r="12" spans="1:18" ht="15" customHeight="1" x14ac:dyDescent="0.25">
      <c r="A12" s="57">
        <v>2010</v>
      </c>
      <c r="B12" s="58">
        <v>31369</v>
      </c>
      <c r="C12" s="58">
        <v>13402</v>
      </c>
      <c r="D12" s="58">
        <v>1861</v>
      </c>
      <c r="E12" s="58">
        <v>2730</v>
      </c>
      <c r="F12" s="58">
        <v>13501</v>
      </c>
      <c r="G12" s="58">
        <v>385503</v>
      </c>
      <c r="H12" s="58">
        <v>424599</v>
      </c>
      <c r="I12" s="40">
        <f t="shared" si="0"/>
        <v>3.1797060285116072E-2</v>
      </c>
    </row>
    <row r="13" spans="1:18" x14ac:dyDescent="0.25">
      <c r="A13" s="57">
        <v>2011</v>
      </c>
      <c r="B13" s="58">
        <v>33455</v>
      </c>
      <c r="C13" s="58">
        <v>13989</v>
      </c>
      <c r="D13" s="58">
        <v>2150</v>
      </c>
      <c r="E13" s="58">
        <v>3105</v>
      </c>
      <c r="F13" s="58">
        <v>14345</v>
      </c>
      <c r="G13" s="58">
        <v>409313</v>
      </c>
      <c r="H13" s="58">
        <v>452578</v>
      </c>
      <c r="I13" s="40">
        <f t="shared" si="0"/>
        <v>3.1696193805266719E-2</v>
      </c>
    </row>
    <row r="14" spans="1:18" x14ac:dyDescent="0.25">
      <c r="A14" s="57">
        <v>2012</v>
      </c>
      <c r="B14" s="58">
        <v>34757</v>
      </c>
      <c r="C14" s="58">
        <v>14355</v>
      </c>
      <c r="D14" s="58">
        <v>2271</v>
      </c>
      <c r="E14" s="58">
        <v>3297</v>
      </c>
      <c r="F14" s="58">
        <v>14979</v>
      </c>
      <c r="G14" s="58">
        <v>425325</v>
      </c>
      <c r="H14" s="58">
        <v>470880</v>
      </c>
      <c r="I14" s="40">
        <f t="shared" si="0"/>
        <v>3.1810652395514782E-2</v>
      </c>
    </row>
    <row r="15" spans="1:18" x14ac:dyDescent="0.25">
      <c r="A15" s="57">
        <v>2013</v>
      </c>
      <c r="B15" s="58">
        <v>35915</v>
      </c>
      <c r="C15" s="58">
        <v>14485</v>
      </c>
      <c r="D15" s="58">
        <v>2494</v>
      </c>
      <c r="E15" s="58">
        <v>3476</v>
      </c>
      <c r="F15" s="58">
        <v>15617</v>
      </c>
      <c r="G15" s="58">
        <v>446395</v>
      </c>
      <c r="H15" s="58">
        <v>493831</v>
      </c>
      <c r="I15" s="40">
        <f>F15/H15</f>
        <v>3.1624179122007323E-2</v>
      </c>
    </row>
    <row r="16" spans="1:18" x14ac:dyDescent="0.25">
      <c r="A16" s="57">
        <v>2014</v>
      </c>
      <c r="B16" s="58">
        <v>37555</v>
      </c>
      <c r="C16" s="58">
        <v>14978</v>
      </c>
      <c r="D16" s="58">
        <v>2666</v>
      </c>
      <c r="E16" s="58">
        <v>3644</v>
      </c>
      <c r="F16" s="58">
        <v>16460</v>
      </c>
      <c r="G16" s="58">
        <v>465494</v>
      </c>
      <c r="H16" s="58">
        <v>515528</v>
      </c>
      <c r="I16" s="40">
        <f t="shared" si="0"/>
        <v>3.1928430657500659E-2</v>
      </c>
    </row>
    <row r="17" spans="1:18" ht="15" customHeight="1" x14ac:dyDescent="0.25">
      <c r="A17" s="57">
        <v>2015</v>
      </c>
      <c r="B17" s="58">
        <v>38542</v>
      </c>
      <c r="C17" s="58">
        <v>15305</v>
      </c>
      <c r="D17" s="58">
        <v>2957</v>
      </c>
      <c r="E17" s="58">
        <v>3826</v>
      </c>
      <c r="F17" s="58">
        <v>16617</v>
      </c>
      <c r="G17" s="58">
        <v>480691</v>
      </c>
      <c r="H17" s="58">
        <v>531262</v>
      </c>
      <c r="I17" s="40">
        <f t="shared" si="0"/>
        <v>3.1278352300748033E-2</v>
      </c>
    </row>
    <row r="18" spans="1:18" ht="22.5" customHeight="1" x14ac:dyDescent="0.25">
      <c r="A18" s="57">
        <v>2016</v>
      </c>
      <c r="B18" s="58">
        <v>38790</v>
      </c>
      <c r="C18" s="58">
        <v>15422</v>
      </c>
      <c r="D18" s="58">
        <v>3152</v>
      </c>
      <c r="E18" s="58">
        <v>3817</v>
      </c>
      <c r="F18" s="58">
        <v>16499</v>
      </c>
      <c r="G18" s="58">
        <v>491152</v>
      </c>
      <c r="H18" s="58">
        <v>542116</v>
      </c>
      <c r="I18" s="40">
        <f t="shared" si="0"/>
        <v>3.0434445764375151E-2</v>
      </c>
      <c r="K18" s="342" t="s">
        <v>43</v>
      </c>
      <c r="L18" s="342"/>
      <c r="M18" s="342"/>
      <c r="N18" s="342"/>
      <c r="O18" s="342"/>
      <c r="P18" s="342"/>
      <c r="Q18" s="342"/>
      <c r="R18" s="342"/>
    </row>
    <row r="19" spans="1:18" x14ac:dyDescent="0.25">
      <c r="A19" s="57">
        <v>2017</v>
      </c>
      <c r="B19" s="58">
        <v>38752</v>
      </c>
      <c r="C19" s="58">
        <v>15387</v>
      </c>
      <c r="D19" s="58">
        <v>3205</v>
      </c>
      <c r="E19" s="58">
        <v>3876</v>
      </c>
      <c r="F19" s="58">
        <v>16355</v>
      </c>
      <c r="G19" s="58">
        <v>498738</v>
      </c>
      <c r="H19" s="58">
        <v>551701</v>
      </c>
      <c r="I19" s="40">
        <f t="shared" si="0"/>
        <v>2.9644680723797855E-2</v>
      </c>
      <c r="J19" s="53"/>
      <c r="K19" s="343" t="s">
        <v>44</v>
      </c>
      <c r="L19" s="343"/>
      <c r="M19" s="343"/>
      <c r="N19" s="343"/>
      <c r="O19" s="343"/>
      <c r="P19" s="343"/>
      <c r="Q19" s="343"/>
      <c r="R19" s="343"/>
    </row>
    <row r="22" spans="1:18" ht="15" customHeight="1" x14ac:dyDescent="0.25"/>
    <row r="27" spans="1:18" ht="15" customHeight="1" x14ac:dyDescent="0.25"/>
    <row r="32" spans="1:18" ht="15" customHeight="1" x14ac:dyDescent="0.25"/>
    <row r="37" ht="15" customHeight="1" x14ac:dyDescent="0.25"/>
    <row r="42" ht="15" customHeight="1" x14ac:dyDescent="0.25"/>
    <row r="47" ht="15" customHeight="1" x14ac:dyDescent="0.25"/>
    <row r="52" ht="15" customHeight="1" x14ac:dyDescent="0.25"/>
    <row r="57" ht="15" customHeight="1" x14ac:dyDescent="0.25"/>
    <row r="62" ht="15" customHeight="1" x14ac:dyDescent="0.25"/>
    <row r="67" ht="15" customHeight="1" x14ac:dyDescent="0.25"/>
    <row r="72" ht="15" customHeight="1" x14ac:dyDescent="0.25"/>
    <row r="77" ht="15" customHeight="1" x14ac:dyDescent="0.25"/>
    <row r="82" ht="15" customHeight="1" x14ac:dyDescent="0.25"/>
    <row r="87" ht="15" customHeight="1" x14ac:dyDescent="0.25"/>
  </sheetData>
  <mergeCells count="3">
    <mergeCell ref="K1:R1"/>
    <mergeCell ref="K18:R18"/>
    <mergeCell ref="K19:R19"/>
  </mergeCells>
  <pageMargins left="0.7" right="0.7" top="0.75" bottom="0.75" header="0.3" footer="0.3"/>
  <pageSetup orientation="portrait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7F4C-4F65-492D-A45C-2E90B03F8B47}">
  <dimension ref="A1:D8"/>
  <sheetViews>
    <sheetView workbookViewId="0">
      <selection activeCell="D12" sqref="D12"/>
    </sheetView>
  </sheetViews>
  <sheetFormatPr baseColWidth="10" defaultRowHeight="12.75" x14ac:dyDescent="0.2"/>
  <cols>
    <col min="1" max="1" width="14.5703125" style="115" customWidth="1"/>
    <col min="2" max="2" width="20.42578125" style="115" customWidth="1"/>
    <col min="3" max="3" width="20.140625" style="115" customWidth="1"/>
    <col min="4" max="4" width="24.140625" style="115" customWidth="1"/>
    <col min="5" max="5" width="23.140625" style="115" customWidth="1"/>
    <col min="6" max="16384" width="11.42578125" style="115"/>
  </cols>
  <sheetData>
    <row r="1" spans="1:4" ht="13.5" thickBot="1" x14ac:dyDescent="0.25">
      <c r="A1" s="373" t="s">
        <v>435</v>
      </c>
      <c r="B1" s="373"/>
      <c r="C1" s="373"/>
      <c r="D1" s="373"/>
    </row>
    <row r="2" spans="1:4" ht="26.25" thickBot="1" x14ac:dyDescent="0.25">
      <c r="A2" s="255" t="s">
        <v>436</v>
      </c>
      <c r="B2" s="256" t="s">
        <v>67</v>
      </c>
      <c r="C2" s="256" t="s">
        <v>437</v>
      </c>
      <c r="D2" s="256" t="s">
        <v>438</v>
      </c>
    </row>
    <row r="3" spans="1:4" ht="13.5" thickBot="1" x14ac:dyDescent="0.25">
      <c r="A3" s="257" t="s">
        <v>439</v>
      </c>
      <c r="B3" s="258">
        <v>0.47</v>
      </c>
      <c r="C3" s="258">
        <v>0.46</v>
      </c>
      <c r="D3" s="258">
        <v>0.71</v>
      </c>
    </row>
    <row r="4" spans="1:4" ht="13.5" thickBot="1" x14ac:dyDescent="0.25">
      <c r="A4" s="257" t="s">
        <v>440</v>
      </c>
      <c r="B4" s="258">
        <v>0.53</v>
      </c>
      <c r="C4" s="258">
        <v>0.54</v>
      </c>
      <c r="D4" s="258">
        <v>0.28999999999999998</v>
      </c>
    </row>
    <row r="5" spans="1:4" ht="26.25" thickBot="1" x14ac:dyDescent="0.25">
      <c r="A5" s="259" t="s">
        <v>441</v>
      </c>
      <c r="B5" s="260" t="s">
        <v>67</v>
      </c>
      <c r="C5" s="260" t="s">
        <v>437</v>
      </c>
      <c r="D5" s="260" t="s">
        <v>438</v>
      </c>
    </row>
    <row r="6" spans="1:4" ht="13.5" thickBot="1" x14ac:dyDescent="0.25">
      <c r="A6" s="257" t="s">
        <v>442</v>
      </c>
      <c r="B6" s="258">
        <v>0.83</v>
      </c>
      <c r="C6" s="258">
        <v>0.84</v>
      </c>
      <c r="D6" s="258">
        <v>0.76</v>
      </c>
    </row>
    <row r="7" spans="1:4" ht="13.5" thickBot="1" x14ac:dyDescent="0.25">
      <c r="A7" s="257" t="s">
        <v>443</v>
      </c>
      <c r="B7" s="258">
        <v>0.31</v>
      </c>
      <c r="C7" s="258">
        <v>0.3</v>
      </c>
      <c r="D7" s="258">
        <v>0.44</v>
      </c>
    </row>
    <row r="8" spans="1:4" ht="39" customHeight="1" x14ac:dyDescent="0.2">
      <c r="A8" s="374" t="s">
        <v>444</v>
      </c>
      <c r="B8" s="375"/>
      <c r="C8" s="375"/>
      <c r="D8" s="375"/>
    </row>
  </sheetData>
  <mergeCells count="2">
    <mergeCell ref="A1:D1"/>
    <mergeCell ref="A8:D8"/>
  </mergeCells>
  <pageMargins left="0.7" right="0.7" top="0.75" bottom="0.75" header="0.3" footer="0.3"/>
  <pageSetup orientation="portrait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CEE9-3BA7-44B8-922C-A7E8A7F970B5}">
  <dimension ref="B1:L18"/>
  <sheetViews>
    <sheetView workbookViewId="0">
      <selection activeCell="C22" sqref="C22"/>
    </sheetView>
  </sheetViews>
  <sheetFormatPr baseColWidth="10" defaultRowHeight="12.75" x14ac:dyDescent="0.2"/>
  <cols>
    <col min="1" max="1" width="2.42578125" style="115" customWidth="1"/>
    <col min="2" max="2" width="52" style="115" customWidth="1"/>
    <col min="3" max="3" width="13.28515625" style="115" customWidth="1"/>
    <col min="4" max="16384" width="11.42578125" style="115"/>
  </cols>
  <sheetData>
    <row r="1" spans="2:6" x14ac:dyDescent="0.2">
      <c r="E1" s="261" t="s">
        <v>445</v>
      </c>
      <c r="F1" s="262"/>
    </row>
    <row r="2" spans="2:6" x14ac:dyDescent="0.2">
      <c r="B2" s="263" t="s">
        <v>446</v>
      </c>
      <c r="C2" s="264">
        <v>1E-3</v>
      </c>
    </row>
    <row r="3" spans="2:6" x14ac:dyDescent="0.2">
      <c r="B3" s="263" t="s">
        <v>447</v>
      </c>
      <c r="C3" s="264">
        <v>1.7000000000000001E-2</v>
      </c>
    </row>
    <row r="4" spans="2:6" x14ac:dyDescent="0.2">
      <c r="B4" s="263" t="s">
        <v>448</v>
      </c>
      <c r="C4" s="264">
        <v>3.2000000000000001E-2</v>
      </c>
    </row>
    <row r="5" spans="2:6" x14ac:dyDescent="0.2">
      <c r="B5" s="263" t="s">
        <v>449</v>
      </c>
      <c r="C5" s="264">
        <v>3.6000000000000004E-2</v>
      </c>
    </row>
    <row r="6" spans="2:6" x14ac:dyDescent="0.2">
      <c r="B6" s="265" t="s">
        <v>450</v>
      </c>
      <c r="C6" s="266">
        <v>4.2000000000000003E-2</v>
      </c>
    </row>
    <row r="7" spans="2:6" x14ac:dyDescent="0.2">
      <c r="B7" s="265" t="s">
        <v>451</v>
      </c>
      <c r="C7" s="266">
        <v>0.128</v>
      </c>
    </row>
    <row r="8" spans="2:6" x14ac:dyDescent="0.2">
      <c r="B8" s="265" t="s">
        <v>452</v>
      </c>
      <c r="C8" s="266">
        <v>0.14199999999999999</v>
      </c>
    </row>
    <row r="9" spans="2:6" x14ac:dyDescent="0.2">
      <c r="B9" s="265" t="s">
        <v>453</v>
      </c>
      <c r="C9" s="266">
        <v>0.95899999999999996</v>
      </c>
    </row>
    <row r="18" spans="4:12" x14ac:dyDescent="0.2">
      <c r="D18" s="376" t="s">
        <v>454</v>
      </c>
      <c r="E18" s="376"/>
      <c r="F18" s="376"/>
      <c r="G18" s="376"/>
      <c r="H18" s="376"/>
      <c r="I18" s="376"/>
      <c r="J18" s="376"/>
      <c r="K18" s="376"/>
      <c r="L18" s="376"/>
    </row>
  </sheetData>
  <mergeCells count="1">
    <mergeCell ref="D18:L18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97FC-CD18-4878-83D1-E356E8D8721F}">
  <dimension ref="A1:K18"/>
  <sheetViews>
    <sheetView workbookViewId="0">
      <selection activeCell="A18" sqref="A18"/>
    </sheetView>
  </sheetViews>
  <sheetFormatPr baseColWidth="10" defaultRowHeight="12.75" x14ac:dyDescent="0.2"/>
  <cols>
    <col min="1" max="1" width="38.5703125" style="115" customWidth="1"/>
    <col min="2" max="16384" width="11.42578125" style="115"/>
  </cols>
  <sheetData>
    <row r="1" spans="1:10" x14ac:dyDescent="0.2">
      <c r="C1" s="377" t="s">
        <v>455</v>
      </c>
      <c r="D1" s="377"/>
      <c r="E1" s="377"/>
      <c r="F1" s="377"/>
      <c r="G1" s="377"/>
      <c r="H1" s="377"/>
      <c r="I1" s="377"/>
      <c r="J1" s="377"/>
    </row>
    <row r="3" spans="1:10" ht="15" x14ac:dyDescent="0.25">
      <c r="A3" s="118" t="s">
        <v>456</v>
      </c>
      <c r="B3" s="267">
        <v>0.77400000000000002</v>
      </c>
    </row>
    <row r="4" spans="1:10" ht="15" x14ac:dyDescent="0.25">
      <c r="A4" s="118" t="s">
        <v>457</v>
      </c>
      <c r="B4" s="267">
        <v>0.11700000000000001</v>
      </c>
    </row>
    <row r="5" spans="1:10" ht="15" x14ac:dyDescent="0.25">
      <c r="A5" s="118" t="s">
        <v>458</v>
      </c>
      <c r="B5" s="267">
        <v>0.10299999999999999</v>
      </c>
    </row>
    <row r="6" spans="1:10" ht="15" x14ac:dyDescent="0.25">
      <c r="A6" s="118" t="s">
        <v>459</v>
      </c>
      <c r="B6" s="267">
        <v>3.5999999999999997E-2</v>
      </c>
    </row>
    <row r="7" spans="1:10" ht="15" x14ac:dyDescent="0.25">
      <c r="A7" s="118" t="s">
        <v>460</v>
      </c>
      <c r="B7" s="267">
        <v>5.0000000000000001E-3</v>
      </c>
    </row>
    <row r="18" spans="3:11" x14ac:dyDescent="0.2">
      <c r="C18" s="376" t="s">
        <v>461</v>
      </c>
      <c r="D18" s="376"/>
      <c r="E18" s="376"/>
      <c r="F18" s="376"/>
      <c r="G18" s="376"/>
      <c r="H18" s="376"/>
      <c r="I18" s="376"/>
      <c r="J18" s="376"/>
      <c r="K18" s="376"/>
    </row>
  </sheetData>
  <mergeCells count="2">
    <mergeCell ref="C1:J1"/>
    <mergeCell ref="C18:K18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E24E-73AC-41D3-AFEA-161EE24AFC9D}">
  <dimension ref="A1:I37"/>
  <sheetViews>
    <sheetView topLeftCell="A8" zoomScaleNormal="100" workbookViewId="0">
      <selection activeCell="F7" sqref="F7"/>
    </sheetView>
  </sheetViews>
  <sheetFormatPr baseColWidth="10" defaultColWidth="9.140625" defaultRowHeight="12.75" x14ac:dyDescent="0.2"/>
  <cols>
    <col min="1" max="1" width="11.42578125" style="268" customWidth="1"/>
    <col min="2" max="2" width="16.5703125" style="268" customWidth="1"/>
    <col min="3" max="3" width="15.5703125" style="268" customWidth="1"/>
    <col min="4" max="4" width="14.28515625" style="268" customWidth="1"/>
    <col min="5" max="10" width="11.42578125" style="268" customWidth="1"/>
    <col min="11" max="11" width="12.7109375" style="268" customWidth="1"/>
    <col min="12" max="12" width="11.140625" style="268" customWidth="1"/>
    <col min="13" max="13" width="11.7109375" style="268" customWidth="1"/>
    <col min="14" max="15" width="9.140625" style="268"/>
    <col min="16" max="16" width="10.85546875" style="268" customWidth="1"/>
    <col min="17" max="17" width="14.5703125" style="268" bestFit="1" customWidth="1"/>
    <col min="18" max="18" width="13" style="268" bestFit="1" customWidth="1"/>
    <col min="19" max="19" width="9.140625" style="268" customWidth="1"/>
    <col min="20" max="20" width="11.85546875" style="268" customWidth="1"/>
    <col min="21" max="22" width="11.140625" style="268" customWidth="1"/>
    <col min="23" max="23" width="9.7109375" style="268" customWidth="1"/>
    <col min="24" max="27" width="9.140625" style="268"/>
    <col min="28" max="28" width="9.140625" style="268" customWidth="1"/>
    <col min="29" max="16384" width="9.140625" style="268"/>
  </cols>
  <sheetData>
    <row r="1" spans="1:9" ht="13.5" thickBot="1" x14ac:dyDescent="0.25">
      <c r="A1" s="378" t="s">
        <v>462</v>
      </c>
      <c r="B1" s="379"/>
      <c r="C1" s="379"/>
      <c r="D1" s="379"/>
      <c r="E1" s="379"/>
      <c r="F1" s="379"/>
      <c r="G1" s="379"/>
      <c r="H1" s="379"/>
      <c r="I1" s="380"/>
    </row>
    <row r="2" spans="1:9" x14ac:dyDescent="0.2">
      <c r="A2" s="268" t="s">
        <v>463</v>
      </c>
    </row>
    <row r="3" spans="1:9" x14ac:dyDescent="0.2">
      <c r="A3" s="450" t="s">
        <v>464</v>
      </c>
      <c r="B3" s="450" t="s">
        <v>465</v>
      </c>
      <c r="C3" s="450" t="s">
        <v>466</v>
      </c>
      <c r="D3" s="450" t="s">
        <v>67</v>
      </c>
    </row>
    <row r="4" spans="1:9" x14ac:dyDescent="0.2">
      <c r="A4" s="296" t="s">
        <v>467</v>
      </c>
      <c r="B4" s="451">
        <v>4870810</v>
      </c>
      <c r="C4" s="451">
        <v>18200163</v>
      </c>
      <c r="D4" s="451">
        <f>B4+C4</f>
        <v>23070973</v>
      </c>
      <c r="G4" s="270"/>
    </row>
    <row r="5" spans="1:9" x14ac:dyDescent="0.2">
      <c r="A5" s="296" t="s">
        <v>468</v>
      </c>
      <c r="B5" s="451">
        <v>4927782</v>
      </c>
      <c r="C5" s="451">
        <v>16230658</v>
      </c>
      <c r="D5" s="451">
        <f t="shared" ref="D5:D14" si="0">B5+C5</f>
        <v>21158440</v>
      </c>
      <c r="E5" s="271"/>
      <c r="F5" s="271"/>
    </row>
    <row r="6" spans="1:9" x14ac:dyDescent="0.2">
      <c r="A6" s="296" t="s">
        <v>469</v>
      </c>
      <c r="B6" s="451">
        <v>5597371</v>
      </c>
      <c r="C6" s="451">
        <v>15689702</v>
      </c>
      <c r="D6" s="451">
        <f t="shared" si="0"/>
        <v>21287073</v>
      </c>
      <c r="E6" s="271"/>
      <c r="F6" s="271"/>
      <c r="H6" s="272"/>
    </row>
    <row r="7" spans="1:9" x14ac:dyDescent="0.2">
      <c r="A7" s="296" t="s">
        <v>470</v>
      </c>
      <c r="B7" s="451">
        <v>5530079</v>
      </c>
      <c r="C7" s="451">
        <v>16292380</v>
      </c>
      <c r="D7" s="451">
        <f t="shared" si="0"/>
        <v>21822459</v>
      </c>
      <c r="E7" s="271"/>
      <c r="F7" s="271"/>
      <c r="G7" s="270"/>
      <c r="H7" s="270"/>
    </row>
    <row r="8" spans="1:9" x14ac:dyDescent="0.2">
      <c r="A8" s="296" t="s">
        <v>471</v>
      </c>
      <c r="B8" s="451">
        <v>4736370</v>
      </c>
      <c r="C8" s="451">
        <v>16423790</v>
      </c>
      <c r="D8" s="451">
        <f t="shared" si="0"/>
        <v>21160160</v>
      </c>
      <c r="E8" s="271"/>
      <c r="F8" s="271"/>
    </row>
    <row r="9" spans="1:9" x14ac:dyDescent="0.2">
      <c r="A9" s="296" t="s">
        <v>472</v>
      </c>
      <c r="B9" s="451">
        <v>5735290</v>
      </c>
      <c r="C9" s="451">
        <v>16782744</v>
      </c>
      <c r="D9" s="451">
        <f t="shared" si="0"/>
        <v>22518034</v>
      </c>
      <c r="E9" s="271"/>
      <c r="F9" s="271"/>
      <c r="H9" s="270"/>
    </row>
    <row r="10" spans="1:9" x14ac:dyDescent="0.2">
      <c r="A10" s="296" t="s">
        <v>473</v>
      </c>
      <c r="B10" s="451">
        <v>5598946</v>
      </c>
      <c r="C10" s="451">
        <v>16419179</v>
      </c>
      <c r="D10" s="451">
        <f t="shared" si="0"/>
        <v>22018125</v>
      </c>
      <c r="E10" s="271"/>
      <c r="F10" s="271"/>
      <c r="H10" s="270"/>
    </row>
    <row r="11" spans="1:9" x14ac:dyDescent="0.2">
      <c r="A11" s="296" t="s">
        <v>474</v>
      </c>
      <c r="B11" s="451">
        <v>8720651.0800000001</v>
      </c>
      <c r="C11" s="451">
        <v>16570943</v>
      </c>
      <c r="D11" s="451">
        <f t="shared" si="0"/>
        <v>25291594.079999998</v>
      </c>
      <c r="E11" s="271"/>
      <c r="F11" s="271"/>
      <c r="G11" s="273"/>
      <c r="H11" s="270"/>
    </row>
    <row r="12" spans="1:9" x14ac:dyDescent="0.2">
      <c r="A12" s="296" t="s">
        <v>475</v>
      </c>
      <c r="B12" s="451">
        <v>8613133.4800000004</v>
      </c>
      <c r="C12" s="451">
        <v>17955824</v>
      </c>
      <c r="D12" s="451">
        <f t="shared" si="0"/>
        <v>26568957.48</v>
      </c>
      <c r="E12" s="271"/>
      <c r="F12" s="271"/>
      <c r="G12" s="273"/>
      <c r="H12" s="273"/>
    </row>
    <row r="13" spans="1:9" x14ac:dyDescent="0.2">
      <c r="A13" s="296" t="s">
        <v>476</v>
      </c>
      <c r="B13" s="451">
        <v>6567282</v>
      </c>
      <c r="C13" s="451">
        <v>19322680</v>
      </c>
      <c r="D13" s="451">
        <f t="shared" si="0"/>
        <v>25889962</v>
      </c>
      <c r="E13" s="271"/>
      <c r="F13" s="271"/>
      <c r="G13" s="273"/>
    </row>
    <row r="14" spans="1:9" x14ac:dyDescent="0.2">
      <c r="A14" s="296" t="s">
        <v>477</v>
      </c>
      <c r="B14" s="451">
        <v>6724046</v>
      </c>
      <c r="C14" s="451">
        <v>19991251</v>
      </c>
      <c r="D14" s="451">
        <f t="shared" si="0"/>
        <v>26715297</v>
      </c>
      <c r="E14" s="271"/>
      <c r="F14" s="271"/>
      <c r="G14" s="270"/>
    </row>
    <row r="15" spans="1:9" x14ac:dyDescent="0.2">
      <c r="A15" s="296" t="s">
        <v>478</v>
      </c>
      <c r="B15" s="451">
        <v>7007798</v>
      </c>
      <c r="C15" s="451">
        <v>20210096</v>
      </c>
      <c r="D15" s="451">
        <f>B15+C15</f>
        <v>27217894</v>
      </c>
      <c r="E15" s="271"/>
      <c r="F15" s="271"/>
      <c r="G15" s="270"/>
      <c r="H15" s="270"/>
      <c r="I15" s="271"/>
    </row>
    <row r="16" spans="1:9" x14ac:dyDescent="0.2">
      <c r="A16" s="276"/>
      <c r="B16" s="274"/>
      <c r="C16" s="277"/>
      <c r="D16" s="277"/>
      <c r="G16" s="273"/>
      <c r="H16" s="270"/>
    </row>
    <row r="17" spans="1:5" x14ac:dyDescent="0.2">
      <c r="A17" s="274"/>
      <c r="B17" s="274"/>
      <c r="C17" s="277"/>
      <c r="D17" s="277"/>
    </row>
    <row r="18" spans="1:5" x14ac:dyDescent="0.2">
      <c r="A18" s="382" t="s">
        <v>479</v>
      </c>
      <c r="B18" s="382"/>
      <c r="C18" s="382"/>
      <c r="D18" s="382"/>
      <c r="E18" s="382"/>
    </row>
    <row r="37" spans="1:6" ht="33.75" customHeight="1" x14ac:dyDescent="0.2">
      <c r="A37" s="381" t="s">
        <v>480</v>
      </c>
      <c r="B37" s="381"/>
      <c r="C37" s="381"/>
      <c r="D37" s="381"/>
      <c r="E37" s="381"/>
      <c r="F37" s="381"/>
    </row>
  </sheetData>
  <mergeCells count="3">
    <mergeCell ref="A1:I1"/>
    <mergeCell ref="A37:F37"/>
    <mergeCell ref="A18:E18"/>
  </mergeCells>
  <pageMargins left="0.75" right="0.75" top="1" bottom="1" header="0.5" footer="0.5"/>
  <pageSetup orientation="portrait" verticalDpi="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58B5-B441-4786-8A71-4F63FA485E6B}">
  <dimension ref="A1:J25"/>
  <sheetViews>
    <sheetView zoomScaleNormal="100" workbookViewId="0">
      <selection activeCell="A2" sqref="A2:D4"/>
    </sheetView>
  </sheetViews>
  <sheetFormatPr baseColWidth="10" defaultRowHeight="12.75" x14ac:dyDescent="0.2"/>
  <cols>
    <col min="1" max="1" width="15.140625" style="268" customWidth="1"/>
    <col min="2" max="2" width="14.140625" style="268" bestFit="1" customWidth="1"/>
    <col min="3" max="3" width="11.5703125" style="268" bestFit="1" customWidth="1"/>
    <col min="4" max="4" width="14.140625" style="268" bestFit="1" customWidth="1"/>
    <col min="5" max="5" width="15.140625" style="268" bestFit="1" customWidth="1"/>
    <col min="6" max="6" width="14.140625" style="268" bestFit="1" customWidth="1"/>
    <col min="7" max="7" width="15.140625" style="268" bestFit="1" customWidth="1"/>
    <col min="8" max="16384" width="11.42578125" style="268"/>
  </cols>
  <sheetData>
    <row r="1" spans="1:10" x14ac:dyDescent="0.2">
      <c r="B1" s="278" t="s">
        <v>481</v>
      </c>
      <c r="C1" s="278" t="s">
        <v>482</v>
      </c>
    </row>
    <row r="2" spans="1:10" x14ac:dyDescent="0.2">
      <c r="A2" s="452" t="s">
        <v>483</v>
      </c>
      <c r="B2" s="453">
        <v>6041686</v>
      </c>
      <c r="C2" s="453">
        <v>2222668</v>
      </c>
      <c r="D2" s="454">
        <f>B2+C2</f>
        <v>8264354</v>
      </c>
      <c r="E2" s="271"/>
    </row>
    <row r="3" spans="1:10" x14ac:dyDescent="0.2">
      <c r="A3" s="452" t="s">
        <v>484</v>
      </c>
      <c r="B3" s="453">
        <f>B4-B2</f>
        <v>966112</v>
      </c>
      <c r="C3" s="453">
        <f>C4-C2</f>
        <v>17987428</v>
      </c>
      <c r="D3" s="454">
        <f t="shared" ref="D3:D4" si="0">B3+C3</f>
        <v>18953540</v>
      </c>
      <c r="E3" s="271"/>
    </row>
    <row r="4" spans="1:10" x14ac:dyDescent="0.2">
      <c r="A4" s="452"/>
      <c r="B4" s="453">
        <v>7007798</v>
      </c>
      <c r="C4" s="453">
        <v>20210096</v>
      </c>
      <c r="D4" s="454">
        <f t="shared" si="0"/>
        <v>27217894</v>
      </c>
    </row>
    <row r="6" spans="1:10" x14ac:dyDescent="0.2">
      <c r="D6" s="377" t="s">
        <v>485</v>
      </c>
      <c r="E6" s="377"/>
      <c r="F6" s="377"/>
      <c r="G6" s="377"/>
      <c r="H6" s="377"/>
      <c r="I6" s="377"/>
      <c r="J6" s="377"/>
    </row>
    <row r="25" spans="3:8" ht="42.75" customHeight="1" x14ac:dyDescent="0.2">
      <c r="C25" s="381" t="s">
        <v>486</v>
      </c>
      <c r="D25" s="381"/>
      <c r="E25" s="381"/>
      <c r="F25" s="381"/>
      <c r="G25" s="381"/>
      <c r="H25" s="381"/>
    </row>
  </sheetData>
  <mergeCells count="2">
    <mergeCell ref="D6:J6"/>
    <mergeCell ref="C25:H25"/>
  </mergeCells>
  <pageMargins left="0.7" right="0.7" top="0.75" bottom="0.75" header="0.3" footer="0.3"/>
  <pageSetup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54BA-DB8C-4B6C-902A-178884D37F55}">
  <dimension ref="A1:J18"/>
  <sheetViews>
    <sheetView topLeftCell="A2" workbookViewId="0">
      <selection activeCell="B11" sqref="B11"/>
    </sheetView>
  </sheetViews>
  <sheetFormatPr baseColWidth="10" defaultRowHeight="15" x14ac:dyDescent="0.25"/>
  <cols>
    <col min="1" max="1" width="19.5703125" style="279" bestFit="1" customWidth="1"/>
    <col min="2" max="2" width="23.140625" style="279" bestFit="1" customWidth="1"/>
    <col min="3" max="3" width="17.85546875" style="279" bestFit="1" customWidth="1"/>
    <col min="4" max="4" width="15.85546875" style="279" bestFit="1" customWidth="1"/>
    <col min="5" max="5" width="16.28515625" style="279" bestFit="1" customWidth="1"/>
    <col min="6" max="6" width="11.85546875" style="279" bestFit="1" customWidth="1"/>
    <col min="7" max="7" width="19.42578125" style="279" bestFit="1" customWidth="1"/>
    <col min="8" max="8" width="12.5703125" style="279" bestFit="1" customWidth="1"/>
    <col min="9" max="9" width="20.28515625" style="279" customWidth="1"/>
    <col min="10" max="10" width="12" style="279" bestFit="1" customWidth="1"/>
    <col min="11" max="11" width="12.5703125" style="279" bestFit="1" customWidth="1"/>
    <col min="12" max="16384" width="11.42578125" style="279"/>
  </cols>
  <sheetData>
    <row r="1" spans="1:10" x14ac:dyDescent="0.25">
      <c r="E1" s="377" t="s">
        <v>490</v>
      </c>
      <c r="F1" s="377"/>
      <c r="G1" s="377"/>
      <c r="H1" s="377"/>
      <c r="I1" s="377"/>
    </row>
    <row r="2" spans="1:10" x14ac:dyDescent="0.25">
      <c r="A2" s="455" t="s">
        <v>476</v>
      </c>
      <c r="B2" s="455"/>
      <c r="C2" s="455"/>
    </row>
    <row r="3" spans="1:10" x14ac:dyDescent="0.25">
      <c r="A3" s="455" t="s">
        <v>488</v>
      </c>
      <c r="B3" s="456">
        <v>2514272321.8300004</v>
      </c>
      <c r="C3" s="456"/>
    </row>
    <row r="4" spans="1:10" x14ac:dyDescent="0.25">
      <c r="A4" s="455" t="s">
        <v>489</v>
      </c>
      <c r="B4" s="456">
        <v>18723296088.990002</v>
      </c>
      <c r="C4" s="456">
        <v>42763123748.999992</v>
      </c>
    </row>
    <row r="5" spans="1:10" x14ac:dyDescent="0.25">
      <c r="A5" s="455" t="s">
        <v>477</v>
      </c>
      <c r="B5" s="456"/>
      <c r="C5" s="456"/>
    </row>
    <row r="6" spans="1:10" x14ac:dyDescent="0.25">
      <c r="A6" s="455" t="s">
        <v>488</v>
      </c>
      <c r="B6" s="456">
        <v>3176668814.9800005</v>
      </c>
      <c r="C6" s="456">
        <v>5025702.8500000006</v>
      </c>
    </row>
    <row r="7" spans="1:10" x14ac:dyDescent="0.25">
      <c r="A7" s="455" t="s">
        <v>489</v>
      </c>
      <c r="B7" s="456">
        <v>17961064021.5</v>
      </c>
      <c r="C7" s="456">
        <v>31142194952.720001</v>
      </c>
    </row>
    <row r="8" spans="1:10" x14ac:dyDescent="0.25">
      <c r="A8" s="455" t="s">
        <v>478</v>
      </c>
      <c r="B8" s="456"/>
      <c r="C8" s="456"/>
      <c r="J8" s="280"/>
    </row>
    <row r="9" spans="1:10" x14ac:dyDescent="0.25">
      <c r="A9" s="455" t="s">
        <v>488</v>
      </c>
      <c r="B9" s="456">
        <v>3537241001.3400006</v>
      </c>
      <c r="C9" s="456">
        <v>503192.18999999994</v>
      </c>
    </row>
    <row r="10" spans="1:10" x14ac:dyDescent="0.25">
      <c r="A10" s="455" t="s">
        <v>489</v>
      </c>
      <c r="B10" s="456">
        <v>19121636329.860008</v>
      </c>
      <c r="C10" s="456">
        <v>30896939626.049999</v>
      </c>
    </row>
    <row r="11" spans="1:10" x14ac:dyDescent="0.25">
      <c r="B11" s="279">
        <v>1000000</v>
      </c>
    </row>
    <row r="12" spans="1:10" x14ac:dyDescent="0.25">
      <c r="C12" s="457" t="s">
        <v>465</v>
      </c>
      <c r="D12" s="457" t="s">
        <v>466</v>
      </c>
    </row>
    <row r="13" spans="1:10" x14ac:dyDescent="0.25">
      <c r="A13" s="458" t="s">
        <v>476</v>
      </c>
      <c r="B13" s="455" t="s">
        <v>488</v>
      </c>
      <c r="C13" s="456">
        <f>+B3/$B$11</f>
        <v>2514.2723218300002</v>
      </c>
      <c r="D13" s="459">
        <v>0</v>
      </c>
    </row>
    <row r="14" spans="1:10" x14ac:dyDescent="0.25">
      <c r="A14" s="458"/>
      <c r="B14" s="455" t="s">
        <v>489</v>
      </c>
      <c r="C14" s="456">
        <f>+B4/$B$11</f>
        <v>18723.296088990002</v>
      </c>
      <c r="D14" s="456">
        <f>+C4/$B$11</f>
        <v>42763.123748999991</v>
      </c>
    </row>
    <row r="15" spans="1:10" x14ac:dyDescent="0.25">
      <c r="A15" s="458" t="s">
        <v>477</v>
      </c>
      <c r="B15" s="455" t="s">
        <v>488</v>
      </c>
      <c r="C15" s="456">
        <f>+B6/$B$11</f>
        <v>3176.6688149800007</v>
      </c>
      <c r="D15" s="456">
        <f>+C6/$B$11</f>
        <v>5.0257028500000009</v>
      </c>
    </row>
    <row r="16" spans="1:10" x14ac:dyDescent="0.25">
      <c r="A16" s="458"/>
      <c r="B16" s="455" t="s">
        <v>489</v>
      </c>
      <c r="C16" s="456">
        <f>+B7/$B$11</f>
        <v>17961.064021499998</v>
      </c>
      <c r="D16" s="456">
        <f>+C7/$B$11</f>
        <v>31142.194952720001</v>
      </c>
    </row>
    <row r="17" spans="1:9" ht="33.75" customHeight="1" x14ac:dyDescent="0.25">
      <c r="A17" s="458" t="s">
        <v>478</v>
      </c>
      <c r="B17" s="455" t="s">
        <v>488</v>
      </c>
      <c r="C17" s="456">
        <f>+B9/$B$11</f>
        <v>3537.2410013400008</v>
      </c>
      <c r="D17" s="460">
        <f>+C9/$B$11</f>
        <v>0.50319218999999993</v>
      </c>
      <c r="E17" s="383" t="s">
        <v>486</v>
      </c>
      <c r="F17" s="383"/>
      <c r="G17" s="383"/>
      <c r="H17" s="383"/>
      <c r="I17" s="383"/>
    </row>
    <row r="18" spans="1:9" x14ac:dyDescent="0.25">
      <c r="A18" s="458"/>
      <c r="B18" s="455" t="s">
        <v>489</v>
      </c>
      <c r="C18" s="456">
        <f>+B10/$B$11</f>
        <v>19121.636329860008</v>
      </c>
      <c r="D18" s="456">
        <f>+C10/$B$11</f>
        <v>30896.93962605</v>
      </c>
    </row>
  </sheetData>
  <mergeCells count="5">
    <mergeCell ref="E1:I1"/>
    <mergeCell ref="A13:A14"/>
    <mergeCell ref="A15:A16"/>
    <mergeCell ref="A17:A18"/>
    <mergeCell ref="E17:I17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565E9-8181-4850-B49A-61AF2B7E06E2}">
  <dimension ref="A1:H37"/>
  <sheetViews>
    <sheetView topLeftCell="A21" zoomScaleNormal="100" workbookViewId="0">
      <selection activeCell="A23" sqref="A23:C26"/>
    </sheetView>
  </sheetViews>
  <sheetFormatPr baseColWidth="10" defaultRowHeight="15" x14ac:dyDescent="0.25"/>
  <cols>
    <col min="1" max="1" width="14.140625" style="279" customWidth="1"/>
    <col min="2" max="2" width="22.5703125" style="279" bestFit="1" customWidth="1"/>
    <col min="3" max="3" width="14.7109375" style="279" bestFit="1" customWidth="1"/>
    <col min="4" max="4" width="12.7109375" style="279" bestFit="1" customWidth="1"/>
    <col min="5" max="5" width="18.140625" style="279" bestFit="1" customWidth="1"/>
    <col min="6" max="6" width="14.28515625" style="279" bestFit="1" customWidth="1"/>
    <col min="7" max="7" width="12.5703125" style="279" bestFit="1" customWidth="1"/>
    <col min="8" max="8" width="18.140625" style="279" bestFit="1" customWidth="1"/>
    <col min="9" max="9" width="14.28515625" style="279" bestFit="1" customWidth="1"/>
    <col min="10" max="11" width="12.5703125" style="279" bestFit="1" customWidth="1"/>
    <col min="12" max="16384" width="11.42578125" style="279"/>
  </cols>
  <sheetData>
    <row r="1" spans="1:4" hidden="1" x14ac:dyDescent="0.25">
      <c r="A1" s="279" t="s">
        <v>491</v>
      </c>
      <c r="B1" s="279" t="s">
        <v>492</v>
      </c>
    </row>
    <row r="2" spans="1:4" hidden="1" x14ac:dyDescent="0.25">
      <c r="A2" s="279" t="s">
        <v>493</v>
      </c>
      <c r="B2" s="279" t="s">
        <v>489</v>
      </c>
    </row>
    <row r="3" spans="1:4" hidden="1" x14ac:dyDescent="0.25"/>
    <row r="4" spans="1:4" hidden="1" x14ac:dyDescent="0.25">
      <c r="A4" s="279" t="s">
        <v>494</v>
      </c>
      <c r="B4" s="279" t="s">
        <v>334</v>
      </c>
    </row>
    <row r="5" spans="1:4" hidden="1" x14ac:dyDescent="0.25">
      <c r="A5" s="279" t="s">
        <v>335</v>
      </c>
      <c r="B5" s="279" t="s">
        <v>465</v>
      </c>
      <c r="C5" s="279" t="s">
        <v>466</v>
      </c>
      <c r="D5" s="279" t="s">
        <v>267</v>
      </c>
    </row>
    <row r="6" spans="1:4" hidden="1" x14ac:dyDescent="0.25">
      <c r="A6" s="281" t="s">
        <v>476</v>
      </c>
      <c r="B6" s="282">
        <v>2691.3371639834418</v>
      </c>
      <c r="C6" s="282">
        <v>1956.1663582625631</v>
      </c>
      <c r="D6" s="282">
        <v>2564.5835767901867</v>
      </c>
    </row>
    <row r="7" spans="1:4" hidden="1" x14ac:dyDescent="0.25">
      <c r="A7" s="281" t="s">
        <v>477</v>
      </c>
      <c r="B7" s="282">
        <v>2286.9904484917165</v>
      </c>
      <c r="C7" s="282">
        <v>1557.6423649833989</v>
      </c>
      <c r="D7" s="282">
        <v>2141.1208317900523</v>
      </c>
    </row>
    <row r="8" spans="1:4" hidden="1" x14ac:dyDescent="0.25">
      <c r="A8" s="281" t="s">
        <v>478</v>
      </c>
      <c r="B8" s="282">
        <v>2406.0664155995232</v>
      </c>
      <c r="C8" s="282">
        <v>1518.2192092106789</v>
      </c>
      <c r="D8" s="282">
        <v>2244.6396508015514</v>
      </c>
    </row>
    <row r="9" spans="1:4" hidden="1" x14ac:dyDescent="0.25">
      <c r="A9" s="281" t="s">
        <v>267</v>
      </c>
      <c r="B9" s="282">
        <v>2432.7306150300751</v>
      </c>
      <c r="C9" s="282">
        <v>1633.8803068113111</v>
      </c>
      <c r="D9" s="282">
        <v>2283.7924219723391</v>
      </c>
    </row>
    <row r="10" spans="1:4" hidden="1" x14ac:dyDescent="0.25"/>
    <row r="11" spans="1:4" hidden="1" x14ac:dyDescent="0.25"/>
    <row r="12" spans="1:4" hidden="1" x14ac:dyDescent="0.25">
      <c r="A12" s="279" t="s">
        <v>335</v>
      </c>
      <c r="B12" s="279" t="s">
        <v>465</v>
      </c>
      <c r="C12" s="279" t="s">
        <v>466</v>
      </c>
      <c r="D12" s="279" t="s">
        <v>267</v>
      </c>
    </row>
    <row r="13" spans="1:4" hidden="1" x14ac:dyDescent="0.25">
      <c r="A13" s="279" t="s">
        <v>476</v>
      </c>
      <c r="B13" s="283">
        <v>2691.3371639834418</v>
      </c>
      <c r="C13" s="283">
        <v>1956.1663582625631</v>
      </c>
      <c r="D13" s="283">
        <v>2564.5835767901867</v>
      </c>
    </row>
    <row r="14" spans="1:4" hidden="1" x14ac:dyDescent="0.25">
      <c r="A14" s="279" t="s">
        <v>477</v>
      </c>
      <c r="B14" s="283">
        <v>2286.9904484917165</v>
      </c>
      <c r="C14" s="283">
        <v>1557.6423649833989</v>
      </c>
      <c r="D14" s="283">
        <v>2141.1208317900523</v>
      </c>
    </row>
    <row r="15" spans="1:4" hidden="1" x14ac:dyDescent="0.25">
      <c r="A15" s="279" t="s">
        <v>478</v>
      </c>
      <c r="B15" s="283">
        <v>2406.0664155995232</v>
      </c>
      <c r="C15" s="283">
        <v>1518.2192092106789</v>
      </c>
      <c r="D15" s="283">
        <v>2244.6396508015514</v>
      </c>
    </row>
    <row r="16" spans="1:4" hidden="1" x14ac:dyDescent="0.25">
      <c r="B16" s="283">
        <f>AVERAGE(B13:B15)</f>
        <v>2461.4646760248938</v>
      </c>
      <c r="C16" s="283">
        <f>AVERAGE(C13:C15)</f>
        <v>1677.3426441522136</v>
      </c>
      <c r="D16" s="283"/>
    </row>
    <row r="17" spans="1:8" hidden="1" x14ac:dyDescent="0.25"/>
    <row r="18" spans="1:8" hidden="1" x14ac:dyDescent="0.25"/>
    <row r="19" spans="1:8" hidden="1" x14ac:dyDescent="0.25"/>
    <row r="20" spans="1:8" hidden="1" x14ac:dyDescent="0.25"/>
    <row r="21" spans="1:8" x14ac:dyDescent="0.25">
      <c r="D21" s="384" t="s">
        <v>495</v>
      </c>
      <c r="E21" s="384"/>
      <c r="F21" s="384"/>
      <c r="G21" s="384"/>
      <c r="H21" s="384"/>
    </row>
    <row r="23" spans="1:8" x14ac:dyDescent="0.25">
      <c r="A23" s="461"/>
      <c r="B23" s="461" t="s">
        <v>465</v>
      </c>
      <c r="C23" s="461" t="s">
        <v>466</v>
      </c>
    </row>
    <row r="24" spans="1:8" x14ac:dyDescent="0.25">
      <c r="A24" s="462" t="s">
        <v>476</v>
      </c>
      <c r="B24" s="463">
        <v>2691.33716398344</v>
      </c>
      <c r="C24" s="463">
        <v>1956.1663582625631</v>
      </c>
    </row>
    <row r="25" spans="1:8" x14ac:dyDescent="0.25">
      <c r="A25" s="462" t="s">
        <v>477</v>
      </c>
      <c r="B25" s="463">
        <v>2286.9904484917165</v>
      </c>
      <c r="C25" s="463">
        <v>1557.6423649833989</v>
      </c>
    </row>
    <row r="26" spans="1:8" x14ac:dyDescent="0.25">
      <c r="A26" s="462" t="s">
        <v>478</v>
      </c>
      <c r="B26" s="463">
        <v>2406.0664155995232</v>
      </c>
      <c r="C26" s="463">
        <v>1518.2192092106789</v>
      </c>
    </row>
    <row r="37" spans="4:8" ht="33" customHeight="1" x14ac:dyDescent="0.25">
      <c r="D37" s="383" t="s">
        <v>486</v>
      </c>
      <c r="E37" s="383"/>
      <c r="F37" s="383"/>
      <c r="G37" s="383"/>
      <c r="H37" s="383"/>
    </row>
  </sheetData>
  <mergeCells count="2">
    <mergeCell ref="D21:H21"/>
    <mergeCell ref="D37:H37"/>
  </mergeCells>
  <pageMargins left="0.7" right="0.7" top="0.75" bottom="0.75" header="0.3" footer="0.3"/>
  <pageSetup orientation="portrait" verticalDpi="0" r:id="rId2"/>
  <drawing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C8DDC-630E-4165-891D-B44C8B2C54C2}">
  <dimension ref="A1:O56"/>
  <sheetViews>
    <sheetView zoomScaleNormal="100" workbookViewId="0">
      <selection activeCell="D20" sqref="D20"/>
    </sheetView>
  </sheetViews>
  <sheetFormatPr baseColWidth="10" defaultRowHeight="12.75" x14ac:dyDescent="0.25"/>
  <cols>
    <col min="1" max="1" width="11.5703125" style="284" customWidth="1"/>
    <col min="2" max="3" width="16" style="284" customWidth="1"/>
    <col min="4" max="4" width="16.28515625" style="284" customWidth="1"/>
    <col min="5" max="5" width="12.140625" style="284" bestFit="1" customWidth="1"/>
    <col min="6" max="6" width="12.85546875" style="284" bestFit="1" customWidth="1"/>
    <col min="7" max="16384" width="11.42578125" style="284"/>
  </cols>
  <sheetData>
    <row r="1" spans="1:13" ht="13.5" thickBot="1" x14ac:dyDescent="0.3">
      <c r="A1" s="385" t="s">
        <v>496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</row>
    <row r="2" spans="1:13" x14ac:dyDescent="0.25">
      <c r="A2" s="284" t="s">
        <v>497</v>
      </c>
    </row>
    <row r="3" spans="1:13" x14ac:dyDescent="0.25">
      <c r="F3" s="387" t="s">
        <v>498</v>
      </c>
      <c r="G3" s="387"/>
      <c r="H3" s="387"/>
      <c r="I3" s="387"/>
      <c r="J3" s="387"/>
      <c r="K3" s="387"/>
    </row>
    <row r="4" spans="1:13" x14ac:dyDescent="0.25">
      <c r="A4" s="285" t="s">
        <v>464</v>
      </c>
      <c r="B4" s="285" t="s">
        <v>465</v>
      </c>
      <c r="C4" s="285" t="s">
        <v>466</v>
      </c>
      <c r="D4" s="285" t="s">
        <v>67</v>
      </c>
    </row>
    <row r="5" spans="1:13" x14ac:dyDescent="0.25">
      <c r="A5" s="296" t="s">
        <v>467</v>
      </c>
      <c r="B5" s="464">
        <v>21187572.66</v>
      </c>
      <c r="C5" s="464">
        <v>106551805.99000001</v>
      </c>
      <c r="D5" s="464">
        <f>B5+C5</f>
        <v>127739378.65000001</v>
      </c>
    </row>
    <row r="6" spans="1:13" x14ac:dyDescent="0.25">
      <c r="A6" s="296" t="s">
        <v>468</v>
      </c>
      <c r="B6" s="464">
        <v>21501396.890000001</v>
      </c>
      <c r="C6" s="464">
        <v>107618221.93000001</v>
      </c>
      <c r="D6" s="464">
        <f t="shared" ref="D6:D15" si="0">B6+C6</f>
        <v>129119618.82000001</v>
      </c>
    </row>
    <row r="7" spans="1:13" x14ac:dyDescent="0.25">
      <c r="A7" s="296" t="s">
        <v>469</v>
      </c>
      <c r="B7" s="464">
        <v>22923170.979999997</v>
      </c>
      <c r="C7" s="464">
        <v>114650249.78000002</v>
      </c>
      <c r="D7" s="464">
        <f t="shared" si="0"/>
        <v>137573420.76000002</v>
      </c>
    </row>
    <row r="8" spans="1:13" x14ac:dyDescent="0.25">
      <c r="A8" s="296" t="s">
        <v>470</v>
      </c>
      <c r="B8" s="464">
        <v>23248970.700000003</v>
      </c>
      <c r="C8" s="464">
        <v>117893380.50000001</v>
      </c>
      <c r="D8" s="464">
        <f t="shared" si="0"/>
        <v>141142351.20000002</v>
      </c>
    </row>
    <row r="9" spans="1:13" x14ac:dyDescent="0.25">
      <c r="A9" s="296" t="s">
        <v>471</v>
      </c>
      <c r="B9" s="464">
        <v>22092109.380000003</v>
      </c>
      <c r="C9" s="464">
        <v>106425140.42</v>
      </c>
      <c r="D9" s="464">
        <f t="shared" si="0"/>
        <v>128517249.80000001</v>
      </c>
    </row>
    <row r="10" spans="1:13" x14ac:dyDescent="0.25">
      <c r="A10" s="296" t="s">
        <v>472</v>
      </c>
      <c r="B10" s="464">
        <v>23671624.57</v>
      </c>
      <c r="C10" s="464">
        <v>109607896.98000002</v>
      </c>
      <c r="D10" s="464">
        <f t="shared" si="0"/>
        <v>133279521.55000001</v>
      </c>
    </row>
    <row r="11" spans="1:13" x14ac:dyDescent="0.25">
      <c r="A11" s="296" t="s">
        <v>473</v>
      </c>
      <c r="B11" s="464">
        <v>23497016.269999996</v>
      </c>
      <c r="C11" s="464">
        <v>99218839.5</v>
      </c>
      <c r="D11" s="464">
        <f t="shared" si="0"/>
        <v>122715855.77</v>
      </c>
    </row>
    <row r="12" spans="1:13" x14ac:dyDescent="0.25">
      <c r="A12" s="296" t="s">
        <v>474</v>
      </c>
      <c r="B12" s="464">
        <v>23893658.560000002</v>
      </c>
      <c r="C12" s="464">
        <v>99810184.860000029</v>
      </c>
      <c r="D12" s="464">
        <f t="shared" si="0"/>
        <v>123703843.42000003</v>
      </c>
    </row>
    <row r="13" spans="1:13" x14ac:dyDescent="0.25">
      <c r="A13" s="296" t="s">
        <v>475</v>
      </c>
      <c r="B13" s="464">
        <v>22622951.32</v>
      </c>
      <c r="C13" s="464">
        <v>99983585.060000032</v>
      </c>
      <c r="D13" s="464">
        <f t="shared" si="0"/>
        <v>122606536.38000003</v>
      </c>
    </row>
    <row r="14" spans="1:13" x14ac:dyDescent="0.25">
      <c r="A14" s="296" t="s">
        <v>476</v>
      </c>
      <c r="B14" s="464">
        <v>24687219.859999999</v>
      </c>
      <c r="C14" s="464">
        <v>92724204.069999993</v>
      </c>
      <c r="D14" s="464">
        <f t="shared" si="0"/>
        <v>117411423.92999999</v>
      </c>
    </row>
    <row r="15" spans="1:13" x14ac:dyDescent="0.25">
      <c r="A15" s="296" t="s">
        <v>477</v>
      </c>
      <c r="B15" s="464">
        <v>22517011</v>
      </c>
      <c r="C15" s="464">
        <v>87876757.219999999</v>
      </c>
      <c r="D15" s="464">
        <f t="shared" si="0"/>
        <v>110393768.22</v>
      </c>
    </row>
    <row r="16" spans="1:13" x14ac:dyDescent="0.25">
      <c r="A16" s="296" t="s">
        <v>478</v>
      </c>
      <c r="B16" s="464">
        <v>24058446</v>
      </c>
      <c r="C16" s="464">
        <v>95202062.920000017</v>
      </c>
      <c r="D16" s="464">
        <f>B16+C16</f>
        <v>119260508.92000002</v>
      </c>
    </row>
    <row r="18" spans="1:15" x14ac:dyDescent="0.25">
      <c r="D18" s="287"/>
    </row>
    <row r="22" spans="1:15" ht="34.5" customHeight="1" x14ac:dyDescent="0.2">
      <c r="A22" s="268"/>
      <c r="B22" s="268"/>
      <c r="C22" s="268"/>
      <c r="D22" s="268"/>
      <c r="E22" s="268"/>
      <c r="F22" s="381" t="s">
        <v>486</v>
      </c>
      <c r="G22" s="381"/>
      <c r="H22" s="381"/>
      <c r="I22" s="381"/>
      <c r="J22" s="381"/>
      <c r="K22" s="381"/>
      <c r="L22" s="268"/>
      <c r="M22" s="268"/>
      <c r="N22" s="268"/>
      <c r="O22" s="268"/>
    </row>
    <row r="23" spans="1:15" x14ac:dyDescent="0.2">
      <c r="A23" s="268"/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</row>
    <row r="24" spans="1:15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x14ac:dyDescent="0.2">
      <c r="A25" s="268"/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</row>
    <row r="26" spans="1:15" x14ac:dyDescent="0.2">
      <c r="A26" s="268"/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x14ac:dyDescent="0.2">
      <c r="A27" s="268"/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</row>
    <row r="28" spans="1:15" x14ac:dyDescent="0.2">
      <c r="A28" s="268"/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x14ac:dyDescent="0.2">
      <c r="A29" s="268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</row>
    <row r="30" spans="1:15" x14ac:dyDescent="0.2">
      <c r="A30" s="268"/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x14ac:dyDescent="0.2">
      <c r="A31" s="268"/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</row>
    <row r="32" spans="1:15" x14ac:dyDescent="0.2">
      <c r="A32" s="268"/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x14ac:dyDescent="0.2">
      <c r="A33" s="268"/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</row>
    <row r="34" spans="1:15" x14ac:dyDescent="0.2">
      <c r="A34" s="268"/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x14ac:dyDescent="0.2">
      <c r="A35" s="268"/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</row>
    <row r="36" spans="1:15" x14ac:dyDescent="0.2">
      <c r="A36" s="268"/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x14ac:dyDescent="0.2">
      <c r="A37" s="268"/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</row>
    <row r="38" spans="1:15" x14ac:dyDescent="0.2">
      <c r="A38" s="268"/>
      <c r="B38" s="268"/>
      <c r="C38" s="268"/>
      <c r="D38" s="268"/>
      <c r="E38" s="268"/>
      <c r="F38" s="268"/>
      <c r="G38" s="268"/>
      <c r="H38" s="268"/>
      <c r="I38" s="268"/>
    </row>
    <row r="39" spans="1:15" x14ac:dyDescent="0.2">
      <c r="A39" s="268"/>
      <c r="B39" s="268"/>
      <c r="C39" s="268"/>
      <c r="D39" s="268"/>
      <c r="E39" s="268"/>
      <c r="F39" s="268"/>
      <c r="G39" s="268"/>
      <c r="H39" s="268"/>
      <c r="I39" s="268"/>
    </row>
    <row r="40" spans="1:15" x14ac:dyDescent="0.2">
      <c r="A40" s="268"/>
      <c r="B40" s="268"/>
      <c r="C40" s="268"/>
      <c r="D40" s="268"/>
      <c r="E40" s="268"/>
      <c r="F40" s="268"/>
      <c r="G40" s="268"/>
      <c r="H40" s="268"/>
      <c r="I40" s="268"/>
    </row>
    <row r="41" spans="1:15" x14ac:dyDescent="0.2">
      <c r="A41" s="268"/>
      <c r="B41" s="268"/>
      <c r="C41" s="268"/>
      <c r="D41" s="268"/>
      <c r="E41" s="268"/>
      <c r="F41" s="268"/>
      <c r="G41" s="268"/>
      <c r="H41" s="268"/>
      <c r="I41" s="268"/>
    </row>
    <row r="42" spans="1:15" x14ac:dyDescent="0.2">
      <c r="A42" s="268"/>
      <c r="B42" s="268"/>
      <c r="C42" s="268"/>
      <c r="D42" s="268"/>
      <c r="E42" s="268"/>
      <c r="F42" s="268"/>
      <c r="G42" s="268"/>
      <c r="H42" s="268"/>
      <c r="I42" s="268"/>
    </row>
    <row r="43" spans="1:15" x14ac:dyDescent="0.2">
      <c r="A43" s="268"/>
      <c r="B43" s="268"/>
      <c r="C43" s="268"/>
      <c r="D43" s="268"/>
      <c r="E43" s="268"/>
      <c r="F43" s="268"/>
      <c r="G43" s="268"/>
      <c r="H43" s="268"/>
      <c r="I43" s="268"/>
    </row>
    <row r="44" spans="1:15" x14ac:dyDescent="0.2">
      <c r="A44" s="268"/>
      <c r="B44" s="268"/>
      <c r="C44" s="268"/>
      <c r="D44" s="268"/>
      <c r="E44" s="268"/>
      <c r="F44" s="268"/>
      <c r="G44" s="268"/>
      <c r="H44" s="268"/>
      <c r="I44" s="268"/>
    </row>
    <row r="45" spans="1:15" x14ac:dyDescent="0.2">
      <c r="A45" s="268"/>
      <c r="B45" s="268"/>
      <c r="C45" s="268"/>
      <c r="D45" s="268"/>
      <c r="E45" s="268"/>
      <c r="F45" s="268"/>
      <c r="G45" s="268"/>
      <c r="H45" s="268"/>
      <c r="I45" s="268"/>
    </row>
    <row r="46" spans="1:15" x14ac:dyDescent="0.2">
      <c r="A46" s="268"/>
      <c r="B46" s="268"/>
      <c r="C46" s="268"/>
      <c r="D46" s="268"/>
      <c r="E46" s="268"/>
      <c r="F46" s="268"/>
      <c r="G46" s="268"/>
      <c r="H46" s="268"/>
      <c r="I46" s="268"/>
    </row>
    <row r="47" spans="1:15" x14ac:dyDescent="0.2">
      <c r="A47" s="268"/>
      <c r="B47" s="268"/>
      <c r="C47" s="268"/>
      <c r="D47" s="268"/>
      <c r="E47" s="268"/>
      <c r="F47" s="268"/>
      <c r="G47" s="268"/>
      <c r="H47" s="268"/>
      <c r="I47" s="268"/>
    </row>
    <row r="48" spans="1:15" x14ac:dyDescent="0.2">
      <c r="A48" s="268"/>
      <c r="B48" s="268"/>
      <c r="C48" s="268"/>
      <c r="D48" s="268"/>
      <c r="E48" s="268"/>
      <c r="F48" s="268"/>
      <c r="G48" s="268"/>
      <c r="H48" s="268"/>
      <c r="I48" s="268"/>
    </row>
    <row r="49" spans="1:9" x14ac:dyDescent="0.2">
      <c r="A49" s="268"/>
      <c r="B49" s="268"/>
      <c r="C49" s="268"/>
      <c r="D49" s="268"/>
      <c r="E49" s="268"/>
      <c r="F49" s="268"/>
      <c r="G49" s="268"/>
      <c r="H49" s="268"/>
      <c r="I49" s="268"/>
    </row>
    <row r="50" spans="1:9" x14ac:dyDescent="0.2">
      <c r="A50" s="268"/>
      <c r="B50" s="268"/>
      <c r="C50" s="268"/>
      <c r="D50" s="268"/>
      <c r="E50" s="268"/>
      <c r="F50" s="268"/>
      <c r="G50" s="268"/>
      <c r="H50" s="268"/>
      <c r="I50" s="268"/>
    </row>
    <row r="51" spans="1:9" x14ac:dyDescent="0.2">
      <c r="A51" s="268"/>
      <c r="B51" s="268"/>
      <c r="C51" s="268"/>
      <c r="D51" s="268"/>
      <c r="E51" s="268"/>
      <c r="F51" s="268"/>
      <c r="G51" s="268"/>
      <c r="H51" s="268"/>
      <c r="I51" s="268"/>
    </row>
    <row r="52" spans="1:9" x14ac:dyDescent="0.2">
      <c r="A52" s="268"/>
      <c r="B52" s="268"/>
      <c r="C52" s="268"/>
      <c r="D52" s="268"/>
      <c r="E52" s="268"/>
      <c r="F52" s="268"/>
      <c r="G52" s="268"/>
      <c r="H52" s="268"/>
      <c r="I52" s="268"/>
    </row>
    <row r="53" spans="1:9" x14ac:dyDescent="0.2">
      <c r="A53" s="268"/>
      <c r="B53" s="268"/>
      <c r="C53" s="268"/>
      <c r="D53" s="268"/>
      <c r="E53" s="268"/>
      <c r="F53" s="268"/>
      <c r="G53" s="268"/>
      <c r="H53" s="268"/>
      <c r="I53" s="268"/>
    </row>
    <row r="54" spans="1:9" x14ac:dyDescent="0.2">
      <c r="A54" s="268"/>
      <c r="B54" s="268"/>
      <c r="C54" s="268"/>
      <c r="D54" s="268"/>
      <c r="E54" s="268"/>
      <c r="F54" s="268"/>
      <c r="G54" s="268"/>
      <c r="H54" s="268"/>
      <c r="I54" s="268"/>
    </row>
    <row r="55" spans="1:9" x14ac:dyDescent="0.2">
      <c r="A55" s="268"/>
      <c r="B55" s="268"/>
      <c r="C55" s="268"/>
      <c r="D55" s="268"/>
      <c r="E55" s="268"/>
      <c r="F55" s="268"/>
      <c r="G55" s="268"/>
      <c r="H55" s="268"/>
      <c r="I55" s="268"/>
    </row>
    <row r="56" spans="1:9" x14ac:dyDescent="0.2">
      <c r="A56" s="268"/>
      <c r="B56" s="268"/>
      <c r="C56" s="268"/>
      <c r="D56" s="268"/>
      <c r="E56" s="268"/>
      <c r="F56" s="268"/>
      <c r="G56" s="268"/>
      <c r="H56" s="268"/>
      <c r="I56" s="268"/>
    </row>
  </sheetData>
  <mergeCells count="3">
    <mergeCell ref="A1:M1"/>
    <mergeCell ref="F3:K3"/>
    <mergeCell ref="F22:K22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26AF-AA02-424E-9E61-E04BFD16CD20}">
  <dimension ref="A1:O65"/>
  <sheetViews>
    <sheetView topLeftCell="A8" zoomScaleNormal="100" workbookViewId="0">
      <selection activeCell="A4" sqref="A4:D16"/>
    </sheetView>
  </sheetViews>
  <sheetFormatPr baseColWidth="10" defaultRowHeight="12.75" x14ac:dyDescent="0.25"/>
  <cols>
    <col min="1" max="1" width="28.7109375" style="284" customWidth="1"/>
    <col min="2" max="3" width="16" style="284" customWidth="1"/>
    <col min="4" max="4" width="16.28515625" style="284" customWidth="1"/>
    <col min="5" max="5" width="12.140625" style="284" bestFit="1" customWidth="1"/>
    <col min="6" max="6" width="12.85546875" style="284" bestFit="1" customWidth="1"/>
    <col min="7" max="16384" width="11.42578125" style="284"/>
  </cols>
  <sheetData>
    <row r="1" spans="1:13" ht="13.5" thickBot="1" x14ac:dyDescent="0.3">
      <c r="A1" s="385" t="s">
        <v>496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</row>
    <row r="2" spans="1:13" x14ac:dyDescent="0.25">
      <c r="A2" s="284" t="s">
        <v>497</v>
      </c>
    </row>
    <row r="3" spans="1:13" x14ac:dyDescent="0.25">
      <c r="F3" s="387"/>
      <c r="G3" s="387"/>
      <c r="H3" s="387"/>
      <c r="I3" s="387"/>
      <c r="J3" s="387"/>
      <c r="K3" s="387"/>
    </row>
    <row r="4" spans="1:13" x14ac:dyDescent="0.25">
      <c r="A4" s="465" t="s">
        <v>464</v>
      </c>
      <c r="B4" s="465" t="s">
        <v>465</v>
      </c>
      <c r="C4" s="465" t="s">
        <v>466</v>
      </c>
      <c r="D4" s="465" t="s">
        <v>67</v>
      </c>
    </row>
    <row r="5" spans="1:13" x14ac:dyDescent="0.25">
      <c r="A5" s="296" t="s">
        <v>467</v>
      </c>
      <c r="B5" s="464">
        <v>21187572.66</v>
      </c>
      <c r="C5" s="464">
        <v>106551805.99000001</v>
      </c>
      <c r="D5" s="464">
        <f>B5+C5</f>
        <v>127739378.65000001</v>
      </c>
      <c r="E5" s="292"/>
    </row>
    <row r="6" spans="1:13" x14ac:dyDescent="0.25">
      <c r="A6" s="296" t="s">
        <v>468</v>
      </c>
      <c r="B6" s="464">
        <v>21501396.890000001</v>
      </c>
      <c r="C6" s="464">
        <v>107618221.93000001</v>
      </c>
      <c r="D6" s="464">
        <f t="shared" ref="D6:D15" si="0">B6+C6</f>
        <v>129119618.82000001</v>
      </c>
      <c r="E6" s="292"/>
    </row>
    <row r="7" spans="1:13" x14ac:dyDescent="0.25">
      <c r="A7" s="296" t="s">
        <v>469</v>
      </c>
      <c r="B7" s="464">
        <v>22923170.979999997</v>
      </c>
      <c r="C7" s="464">
        <v>114650249.78000002</v>
      </c>
      <c r="D7" s="464">
        <f t="shared" si="0"/>
        <v>137573420.76000002</v>
      </c>
      <c r="E7" s="292"/>
    </row>
    <row r="8" spans="1:13" x14ac:dyDescent="0.25">
      <c r="A8" s="296" t="s">
        <v>470</v>
      </c>
      <c r="B8" s="464">
        <v>23248970.700000003</v>
      </c>
      <c r="C8" s="464">
        <v>117893380.50000001</v>
      </c>
      <c r="D8" s="464">
        <f t="shared" si="0"/>
        <v>141142351.20000002</v>
      </c>
      <c r="E8" s="292"/>
    </row>
    <row r="9" spans="1:13" x14ac:dyDescent="0.25">
      <c r="A9" s="296" t="s">
        <v>471</v>
      </c>
      <c r="B9" s="464">
        <v>22092109.380000003</v>
      </c>
      <c r="C9" s="464">
        <v>106425140.42</v>
      </c>
      <c r="D9" s="464">
        <f t="shared" si="0"/>
        <v>128517249.80000001</v>
      </c>
      <c r="E9" s="292"/>
    </row>
    <row r="10" spans="1:13" x14ac:dyDescent="0.25">
      <c r="A10" s="296" t="s">
        <v>472</v>
      </c>
      <c r="B10" s="464">
        <v>23671624.57</v>
      </c>
      <c r="C10" s="464">
        <v>109607896.98000002</v>
      </c>
      <c r="D10" s="464">
        <f t="shared" si="0"/>
        <v>133279521.55000001</v>
      </c>
      <c r="E10" s="292"/>
    </row>
    <row r="11" spans="1:13" x14ac:dyDescent="0.25">
      <c r="A11" s="296" t="s">
        <v>473</v>
      </c>
      <c r="B11" s="464">
        <v>23497016.269999996</v>
      </c>
      <c r="C11" s="464">
        <v>99218839.5</v>
      </c>
      <c r="D11" s="464">
        <f t="shared" si="0"/>
        <v>122715855.77</v>
      </c>
      <c r="E11" s="292"/>
    </row>
    <row r="12" spans="1:13" x14ac:dyDescent="0.25">
      <c r="A12" s="296" t="s">
        <v>474</v>
      </c>
      <c r="B12" s="464">
        <v>23893658.560000002</v>
      </c>
      <c r="C12" s="464">
        <v>99810184.860000029</v>
      </c>
      <c r="D12" s="464">
        <f t="shared" si="0"/>
        <v>123703843.42000003</v>
      </c>
      <c r="E12" s="292"/>
    </row>
    <row r="13" spans="1:13" x14ac:dyDescent="0.25">
      <c r="A13" s="296" t="s">
        <v>475</v>
      </c>
      <c r="B13" s="464">
        <v>22622951.32</v>
      </c>
      <c r="C13" s="464">
        <v>99983585.060000032</v>
      </c>
      <c r="D13" s="464">
        <f t="shared" si="0"/>
        <v>122606536.38000003</v>
      </c>
      <c r="E13" s="292"/>
    </row>
    <row r="14" spans="1:13" x14ac:dyDescent="0.25">
      <c r="A14" s="296" t="s">
        <v>476</v>
      </c>
      <c r="B14" s="464">
        <v>24687219.859999999</v>
      </c>
      <c r="C14" s="464">
        <v>92724204.069999993</v>
      </c>
      <c r="D14" s="464">
        <f t="shared" si="0"/>
        <v>117411423.92999999</v>
      </c>
      <c r="E14" s="292"/>
    </row>
    <row r="15" spans="1:13" x14ac:dyDescent="0.25">
      <c r="A15" s="296" t="s">
        <v>477</v>
      </c>
      <c r="B15" s="464">
        <v>22517011</v>
      </c>
      <c r="C15" s="464">
        <v>87876757.219999999</v>
      </c>
      <c r="D15" s="464">
        <f t="shared" si="0"/>
        <v>110393768.22</v>
      </c>
      <c r="E15" s="292"/>
    </row>
    <row r="16" spans="1:13" x14ac:dyDescent="0.25">
      <c r="A16" s="296" t="s">
        <v>478</v>
      </c>
      <c r="B16" s="464">
        <v>24058446</v>
      </c>
      <c r="C16" s="464">
        <v>95202062.920000017</v>
      </c>
      <c r="D16" s="464">
        <f>B16+C16</f>
        <v>119260508.92000002</v>
      </c>
      <c r="E16" s="292"/>
    </row>
    <row r="17" spans="1:15" x14ac:dyDescent="0.25">
      <c r="A17" s="292"/>
      <c r="B17" s="292"/>
      <c r="C17" s="292"/>
      <c r="D17" s="292"/>
      <c r="E17" s="292"/>
    </row>
    <row r="18" spans="1:15" x14ac:dyDescent="0.25">
      <c r="A18" s="292"/>
      <c r="B18" s="292"/>
      <c r="C18" s="292"/>
      <c r="D18" s="293"/>
      <c r="E18" s="292"/>
    </row>
    <row r="19" spans="1:15" x14ac:dyDescent="0.25">
      <c r="A19" s="292"/>
      <c r="B19" s="292"/>
      <c r="C19" s="292"/>
      <c r="D19" s="292"/>
      <c r="E19" s="292"/>
    </row>
    <row r="20" spans="1:15" x14ac:dyDescent="0.25">
      <c r="A20" s="292"/>
      <c r="B20" s="292"/>
      <c r="C20" s="292"/>
      <c r="D20" s="292"/>
      <c r="E20" s="292"/>
    </row>
    <row r="21" spans="1:15" x14ac:dyDescent="0.2">
      <c r="A21" s="388" t="s">
        <v>499</v>
      </c>
      <c r="B21" s="388"/>
      <c r="C21" s="388"/>
      <c r="D21" s="388"/>
      <c r="E21" s="388"/>
    </row>
    <row r="22" spans="1:15" ht="28.5" customHeight="1" x14ac:dyDescent="0.25">
      <c r="A22" s="294" t="s">
        <v>101</v>
      </c>
      <c r="B22" s="294">
        <v>2015</v>
      </c>
      <c r="C22" s="294">
        <v>2016</v>
      </c>
      <c r="D22" s="294">
        <v>2017</v>
      </c>
      <c r="E22" s="295" t="s">
        <v>500</v>
      </c>
      <c r="F22" s="290" t="s">
        <v>501</v>
      </c>
    </row>
    <row r="23" spans="1:15" ht="14.25" customHeight="1" x14ac:dyDescent="0.25">
      <c r="A23" s="296" t="s">
        <v>502</v>
      </c>
      <c r="B23" s="297">
        <v>86437385</v>
      </c>
      <c r="C23" s="297">
        <v>67547986</v>
      </c>
      <c r="D23" s="297">
        <v>65980360</v>
      </c>
      <c r="E23" s="298">
        <f t="shared" ref="E23:E29" si="1">(D23-C23)/C23</f>
        <v>-2.3207590526829327E-2</v>
      </c>
      <c r="F23" s="291">
        <f>D23/$D$29</f>
        <v>0.14048171200884338</v>
      </c>
    </row>
    <row r="24" spans="1:15" ht="14.25" customHeight="1" x14ac:dyDescent="0.25">
      <c r="A24" s="296" t="s">
        <v>503</v>
      </c>
      <c r="B24" s="297">
        <v>57853892</v>
      </c>
      <c r="C24" s="297">
        <v>49403527.850000001</v>
      </c>
      <c r="D24" s="297">
        <v>55116857.370000005</v>
      </c>
      <c r="E24" s="298">
        <f t="shared" si="1"/>
        <v>0.11564618497178847</v>
      </c>
      <c r="F24" s="291">
        <f>D24/$D$29</f>
        <v>0.11735174654828857</v>
      </c>
    </row>
    <row r="25" spans="1:15" ht="14.25" customHeight="1" x14ac:dyDescent="0.25">
      <c r="A25" s="296" t="s">
        <v>504</v>
      </c>
      <c r="B25" s="297">
        <v>76803300.859999999</v>
      </c>
      <c r="C25" s="297">
        <v>74868967</v>
      </c>
      <c r="D25" s="297">
        <v>44349535</v>
      </c>
      <c r="E25" s="298">
        <f t="shared" si="1"/>
        <v>-0.40763794697474587</v>
      </c>
      <c r="F25" s="291">
        <f t="shared" ref="F25:F29" si="2">D25/$D$29</f>
        <v>9.4426562746794951E-2</v>
      </c>
    </row>
    <row r="26" spans="1:15" ht="14.25" customHeight="1" x14ac:dyDescent="0.25">
      <c r="A26" s="296" t="s">
        <v>505</v>
      </c>
      <c r="B26" s="297">
        <v>43272051</v>
      </c>
      <c r="C26" s="297">
        <v>46581723</v>
      </c>
      <c r="D26" s="297">
        <v>39702652</v>
      </c>
      <c r="E26" s="298">
        <f t="shared" si="1"/>
        <v>-0.14767746998109108</v>
      </c>
      <c r="F26" s="291">
        <f t="shared" si="2"/>
        <v>8.4532677970404063E-2</v>
      </c>
    </row>
    <row r="27" spans="1:15" ht="14.25" customHeight="1" x14ac:dyDescent="0.25">
      <c r="A27" s="296" t="s">
        <v>506</v>
      </c>
      <c r="B27" s="297">
        <v>40938673</v>
      </c>
      <c r="C27" s="297">
        <v>33661301</v>
      </c>
      <c r="D27" s="297">
        <v>32388454</v>
      </c>
      <c r="E27" s="298">
        <f t="shared" si="1"/>
        <v>-3.7813363185219724E-2</v>
      </c>
      <c r="F27" s="291">
        <f t="shared" si="2"/>
        <v>6.8959694479382522E-2</v>
      </c>
    </row>
    <row r="28" spans="1:15" ht="14.25" customHeight="1" x14ac:dyDescent="0.25">
      <c r="A28" s="296" t="s">
        <v>276</v>
      </c>
      <c r="B28" s="297">
        <v>230269467.56999999</v>
      </c>
      <c r="C28" s="297">
        <v>236152965.68999994</v>
      </c>
      <c r="D28" s="297">
        <v>232134379.07999998</v>
      </c>
      <c r="E28" s="298">
        <f t="shared" si="1"/>
        <v>-1.7016879708701981E-2</v>
      </c>
      <c r="F28" s="291">
        <f t="shared" si="2"/>
        <v>0.49424760624628655</v>
      </c>
    </row>
    <row r="29" spans="1:15" ht="14.25" customHeight="1" x14ac:dyDescent="0.25">
      <c r="A29" s="299" t="s">
        <v>67</v>
      </c>
      <c r="B29" s="297">
        <v>535513400.86000001</v>
      </c>
      <c r="C29" s="297">
        <v>508035543.53999996</v>
      </c>
      <c r="D29" s="297">
        <f>SUM(D23:D28)</f>
        <v>469672237.44999999</v>
      </c>
      <c r="E29" s="298">
        <f t="shared" si="1"/>
        <v>-7.5513035609051746E-2</v>
      </c>
      <c r="F29" s="291">
        <f t="shared" si="2"/>
        <v>1</v>
      </c>
    </row>
    <row r="31" spans="1:15" ht="26.25" customHeight="1" x14ac:dyDescent="0.2">
      <c r="A31" s="381" t="s">
        <v>486</v>
      </c>
      <c r="B31" s="381"/>
      <c r="C31" s="381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</row>
    <row r="32" spans="1:15" x14ac:dyDescent="0.2">
      <c r="A32" s="268"/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x14ac:dyDescent="0.2">
      <c r="A33" s="268"/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</row>
    <row r="34" spans="1:15" x14ac:dyDescent="0.2">
      <c r="A34" s="268"/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x14ac:dyDescent="0.2">
      <c r="A35" s="268"/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</row>
    <row r="36" spans="1:15" x14ac:dyDescent="0.2">
      <c r="A36" s="268"/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x14ac:dyDescent="0.2">
      <c r="A37" s="268"/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</row>
    <row r="38" spans="1:15" x14ac:dyDescent="0.2">
      <c r="A38" s="268"/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x14ac:dyDescent="0.2">
      <c r="A39" s="268"/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</row>
    <row r="40" spans="1:15" x14ac:dyDescent="0.2">
      <c r="A40" s="268"/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x14ac:dyDescent="0.2">
      <c r="A41" s="268"/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</row>
    <row r="42" spans="1:15" x14ac:dyDescent="0.2">
      <c r="A42" s="268"/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x14ac:dyDescent="0.2">
      <c r="A43" s="268"/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268"/>
      <c r="O43" s="268"/>
    </row>
    <row r="44" spans="1:15" x14ac:dyDescent="0.2">
      <c r="A44" s="268"/>
      <c r="B44" s="268"/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x14ac:dyDescent="0.2">
      <c r="A45" s="268"/>
      <c r="B45" s="268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</row>
    <row r="46" spans="1:15" x14ac:dyDescent="0.2">
      <c r="A46" s="268"/>
      <c r="B46" s="268"/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x14ac:dyDescent="0.2">
      <c r="A47" s="268"/>
      <c r="B47" s="268"/>
      <c r="C47" s="268"/>
      <c r="D47" s="268"/>
      <c r="E47" s="268"/>
      <c r="F47" s="268"/>
      <c r="G47" s="268"/>
      <c r="H47" s="268"/>
      <c r="I47" s="268"/>
    </row>
    <row r="48" spans="1:15" x14ac:dyDescent="0.2">
      <c r="A48" s="268"/>
      <c r="B48" s="268"/>
      <c r="C48" s="268"/>
      <c r="D48" s="268"/>
      <c r="E48" s="268"/>
      <c r="F48" s="268"/>
      <c r="G48" s="268"/>
      <c r="H48" s="268"/>
      <c r="I48" s="268"/>
    </row>
    <row r="49" spans="1:9" x14ac:dyDescent="0.2">
      <c r="A49" s="268"/>
      <c r="B49" s="268"/>
      <c r="C49" s="268"/>
      <c r="D49" s="268"/>
      <c r="E49" s="268"/>
      <c r="F49" s="268"/>
      <c r="G49" s="268"/>
      <c r="H49" s="268"/>
      <c r="I49" s="268"/>
    </row>
    <row r="50" spans="1:9" x14ac:dyDescent="0.2">
      <c r="A50" s="268"/>
      <c r="B50" s="268"/>
      <c r="C50" s="268"/>
      <c r="D50" s="268"/>
      <c r="E50" s="268"/>
      <c r="F50" s="268"/>
      <c r="G50" s="268"/>
      <c r="H50" s="268"/>
      <c r="I50" s="268"/>
    </row>
    <row r="51" spans="1:9" x14ac:dyDescent="0.2">
      <c r="A51" s="268"/>
      <c r="B51" s="268"/>
      <c r="C51" s="268"/>
      <c r="D51" s="268"/>
      <c r="E51" s="268"/>
      <c r="F51" s="268"/>
      <c r="G51" s="268"/>
      <c r="H51" s="268"/>
      <c r="I51" s="268"/>
    </row>
    <row r="52" spans="1:9" x14ac:dyDescent="0.2">
      <c r="A52" s="268"/>
      <c r="B52" s="268"/>
      <c r="C52" s="268"/>
      <c r="D52" s="268"/>
      <c r="E52" s="268"/>
      <c r="F52" s="268"/>
      <c r="G52" s="268"/>
      <c r="H52" s="268"/>
      <c r="I52" s="268"/>
    </row>
    <row r="53" spans="1:9" x14ac:dyDescent="0.2">
      <c r="A53" s="268"/>
      <c r="B53" s="268"/>
      <c r="C53" s="268"/>
      <c r="D53" s="268"/>
      <c r="E53" s="268"/>
      <c r="F53" s="268"/>
      <c r="G53" s="268"/>
      <c r="H53" s="268"/>
      <c r="I53" s="268"/>
    </row>
    <row r="54" spans="1:9" x14ac:dyDescent="0.2">
      <c r="A54" s="268"/>
      <c r="B54" s="268"/>
      <c r="C54" s="268"/>
      <c r="D54" s="268"/>
      <c r="E54" s="268"/>
      <c r="F54" s="268"/>
      <c r="G54" s="268"/>
      <c r="H54" s="268"/>
      <c r="I54" s="268"/>
    </row>
    <row r="55" spans="1:9" x14ac:dyDescent="0.2">
      <c r="A55" s="268"/>
      <c r="B55" s="268"/>
      <c r="C55" s="268"/>
      <c r="D55" s="268"/>
      <c r="E55" s="268"/>
      <c r="F55" s="268"/>
      <c r="G55" s="268"/>
      <c r="H55" s="268"/>
      <c r="I55" s="268"/>
    </row>
    <row r="56" spans="1:9" x14ac:dyDescent="0.2">
      <c r="A56" s="268"/>
      <c r="B56" s="268"/>
      <c r="C56" s="268"/>
      <c r="D56" s="268"/>
      <c r="E56" s="268"/>
      <c r="F56" s="268"/>
      <c r="G56" s="268"/>
      <c r="H56" s="268"/>
      <c r="I56" s="268"/>
    </row>
    <row r="57" spans="1:9" x14ac:dyDescent="0.2">
      <c r="A57" s="268"/>
      <c r="B57" s="268"/>
      <c r="C57" s="268"/>
      <c r="D57" s="268"/>
      <c r="E57" s="268"/>
      <c r="F57" s="268"/>
      <c r="G57" s="268"/>
      <c r="H57" s="268"/>
      <c r="I57" s="268"/>
    </row>
    <row r="58" spans="1:9" x14ac:dyDescent="0.2">
      <c r="A58" s="268"/>
      <c r="B58" s="268"/>
      <c r="C58" s="268"/>
      <c r="D58" s="268"/>
      <c r="E58" s="268"/>
      <c r="F58" s="268"/>
      <c r="G58" s="268"/>
      <c r="H58" s="268"/>
      <c r="I58" s="268"/>
    </row>
    <row r="59" spans="1:9" x14ac:dyDescent="0.2">
      <c r="A59" s="268"/>
      <c r="B59" s="268"/>
      <c r="C59" s="268"/>
      <c r="D59" s="268"/>
      <c r="E59" s="268"/>
      <c r="F59" s="268"/>
      <c r="G59" s="268"/>
      <c r="H59" s="268"/>
      <c r="I59" s="268"/>
    </row>
    <row r="60" spans="1:9" x14ac:dyDescent="0.2">
      <c r="A60" s="268"/>
      <c r="B60" s="268"/>
      <c r="C60" s="268"/>
      <c r="D60" s="268"/>
      <c r="E60" s="268"/>
      <c r="F60" s="268"/>
      <c r="G60" s="268"/>
      <c r="H60" s="268"/>
      <c r="I60" s="268"/>
    </row>
    <row r="61" spans="1:9" x14ac:dyDescent="0.2">
      <c r="A61" s="268"/>
      <c r="B61" s="268"/>
      <c r="C61" s="268"/>
      <c r="D61" s="268"/>
      <c r="E61" s="268"/>
      <c r="F61" s="268"/>
      <c r="G61" s="268"/>
      <c r="H61" s="268"/>
      <c r="I61" s="268"/>
    </row>
    <row r="62" spans="1:9" x14ac:dyDescent="0.2">
      <c r="A62" s="268"/>
      <c r="B62" s="268"/>
      <c r="C62" s="268"/>
      <c r="D62" s="268"/>
      <c r="E62" s="268"/>
      <c r="F62" s="268"/>
      <c r="G62" s="268"/>
      <c r="H62" s="268"/>
      <c r="I62" s="268"/>
    </row>
    <row r="63" spans="1:9" x14ac:dyDescent="0.2">
      <c r="A63" s="268"/>
      <c r="B63" s="268"/>
      <c r="C63" s="268"/>
      <c r="D63" s="268"/>
      <c r="E63" s="268"/>
      <c r="F63" s="268"/>
      <c r="G63" s="268"/>
      <c r="H63" s="268"/>
      <c r="I63" s="268"/>
    </row>
    <row r="64" spans="1:9" x14ac:dyDescent="0.2">
      <c r="A64" s="268"/>
      <c r="B64" s="268"/>
      <c r="C64" s="268"/>
      <c r="D64" s="268"/>
      <c r="E64" s="268"/>
      <c r="F64" s="268"/>
      <c r="G64" s="268"/>
      <c r="H64" s="268"/>
      <c r="I64" s="268"/>
    </row>
    <row r="65" spans="1:9" x14ac:dyDescent="0.2">
      <c r="A65" s="268"/>
      <c r="B65" s="268"/>
      <c r="C65" s="268"/>
      <c r="D65" s="268"/>
      <c r="E65" s="268"/>
      <c r="F65" s="268"/>
      <c r="G65" s="268"/>
      <c r="H65" s="268"/>
      <c r="I65" s="268"/>
    </row>
  </sheetData>
  <mergeCells count="4">
    <mergeCell ref="A1:M1"/>
    <mergeCell ref="F3:K3"/>
    <mergeCell ref="A21:E21"/>
    <mergeCell ref="A31:C31"/>
  </mergeCells>
  <conditionalFormatting sqref="F23:F2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{A7E27067-DD8D-4F9F-A670-B041B1F1914D}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E27067-DD8D-4F9F-A670-B041B1F191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F23:F29</xm:sqref>
        </x14:conditionalFormatting>
        <x14:conditionalFormatting xmlns:xm="http://schemas.microsoft.com/office/excel/2006/main">
          <x14:cfRule type="iconSet" priority="2" id="{9D15EE23-317D-4054-9DA4-E10A534C03F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NoIcons" iconId="0"/>
              <x14:cfIcon iconSet="3Arrows" iconId="2"/>
            </x14:iconSet>
          </x14:cfRule>
          <xm:sqref>E23:E29</xm:sqref>
        </x14:conditionalFormatting>
      </x14:conditionalFormatting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408D-3E82-40C9-B817-A6395358E7F5}">
  <dimension ref="A1:H43"/>
  <sheetViews>
    <sheetView topLeftCell="A25" workbookViewId="0">
      <selection activeCell="A31" sqref="A31:C34"/>
    </sheetView>
  </sheetViews>
  <sheetFormatPr baseColWidth="10" defaultRowHeight="15" x14ac:dyDescent="0.25"/>
  <cols>
    <col min="1" max="1" width="18.140625" style="279" bestFit="1" customWidth="1"/>
    <col min="2" max="2" width="22.5703125" style="279" bestFit="1" customWidth="1"/>
    <col min="3" max="3" width="18.85546875" style="279" bestFit="1" customWidth="1"/>
    <col min="4" max="4" width="20.42578125" style="279" bestFit="1" customWidth="1"/>
    <col min="5" max="5" width="18.140625" style="279" bestFit="1" customWidth="1"/>
    <col min="6" max="6" width="14.28515625" style="279" bestFit="1" customWidth="1"/>
    <col min="7" max="7" width="12.5703125" style="279" bestFit="1" customWidth="1"/>
    <col min="8" max="8" width="18.140625" style="279" bestFit="1" customWidth="1"/>
    <col min="9" max="9" width="14.28515625" style="279" bestFit="1" customWidth="1"/>
    <col min="10" max="11" width="12.5703125" style="279" bestFit="1" customWidth="1"/>
    <col min="12" max="16384" width="11.42578125" style="279"/>
  </cols>
  <sheetData>
    <row r="1" spans="1:4" hidden="1" x14ac:dyDescent="0.25">
      <c r="A1" s="279" t="s">
        <v>487</v>
      </c>
      <c r="B1" s="279" t="s">
        <v>334</v>
      </c>
    </row>
    <row r="2" spans="1:4" hidden="1" x14ac:dyDescent="0.25">
      <c r="A2" s="279" t="s">
        <v>335</v>
      </c>
      <c r="B2" s="279" t="s">
        <v>465</v>
      </c>
      <c r="C2" s="279" t="s">
        <v>466</v>
      </c>
      <c r="D2" s="279" t="s">
        <v>267</v>
      </c>
    </row>
    <row r="3" spans="1:4" hidden="1" x14ac:dyDescent="0.25">
      <c r="A3" s="281" t="s">
        <v>476</v>
      </c>
      <c r="B3" s="300">
        <v>162835795118.09009</v>
      </c>
      <c r="C3" s="300">
        <v>260609039139.12997</v>
      </c>
      <c r="D3" s="300">
        <v>423444834257.22009</v>
      </c>
    </row>
    <row r="4" spans="1:4" hidden="1" x14ac:dyDescent="0.25">
      <c r="A4" s="281" t="s">
        <v>477</v>
      </c>
      <c r="B4" s="300">
        <v>172662260044.79001</v>
      </c>
      <c r="C4" s="300">
        <v>230514723454.45999</v>
      </c>
      <c r="D4" s="300">
        <v>403176983499.25</v>
      </c>
    </row>
    <row r="5" spans="1:4" hidden="1" x14ac:dyDescent="0.25">
      <c r="A5" s="281" t="s">
        <v>478</v>
      </c>
      <c r="B5" s="300">
        <v>186297299206.03003</v>
      </c>
      <c r="C5" s="300">
        <v>240174948835.47003</v>
      </c>
      <c r="D5" s="300">
        <v>426472248041.50006</v>
      </c>
    </row>
    <row r="6" spans="1:4" hidden="1" x14ac:dyDescent="0.25">
      <c r="A6" s="281" t="s">
        <v>267</v>
      </c>
      <c r="B6" s="300">
        <v>521795354368.91016</v>
      </c>
      <c r="C6" s="300">
        <v>731298711429.06006</v>
      </c>
      <c r="D6" s="300">
        <v>1253094065797.9702</v>
      </c>
    </row>
    <row r="7" spans="1:4" hidden="1" x14ac:dyDescent="0.25"/>
    <row r="8" spans="1:4" hidden="1" x14ac:dyDescent="0.25"/>
    <row r="9" spans="1:4" hidden="1" x14ac:dyDescent="0.25"/>
    <row r="10" spans="1:4" hidden="1" x14ac:dyDescent="0.25">
      <c r="A10" s="279" t="s">
        <v>335</v>
      </c>
      <c r="B10" s="279" t="s">
        <v>267</v>
      </c>
    </row>
    <row r="11" spans="1:4" hidden="1" x14ac:dyDescent="0.25">
      <c r="A11" s="279" t="s">
        <v>476</v>
      </c>
      <c r="B11" s="283">
        <v>423444834257.22009</v>
      </c>
    </row>
    <row r="12" spans="1:4" hidden="1" x14ac:dyDescent="0.25">
      <c r="A12" s="279" t="s">
        <v>477</v>
      </c>
      <c r="B12" s="283">
        <v>403176983499.25</v>
      </c>
      <c r="C12" s="301">
        <f>(B12-B11)/B11</f>
        <v>-4.7864205956184736E-2</v>
      </c>
    </row>
    <row r="13" spans="1:4" hidden="1" x14ac:dyDescent="0.25">
      <c r="A13" s="279" t="s">
        <v>478</v>
      </c>
      <c r="B13" s="283">
        <v>426472248041.50006</v>
      </c>
      <c r="C13" s="301">
        <f>(B13-B12)/B12</f>
        <v>5.777925202988031E-2</v>
      </c>
    </row>
    <row r="14" spans="1:4" hidden="1" x14ac:dyDescent="0.25">
      <c r="A14" s="279" t="s">
        <v>267</v>
      </c>
      <c r="B14" s="283">
        <v>1253094065797.9702</v>
      </c>
      <c r="C14" s="302">
        <f>AVERAGE(C12,C13)</f>
        <v>4.9575230368477871E-3</v>
      </c>
    </row>
    <row r="15" spans="1:4" hidden="1" x14ac:dyDescent="0.25"/>
    <row r="16" spans="1:4" hidden="1" x14ac:dyDescent="0.25"/>
    <row r="17" spans="1:8" hidden="1" x14ac:dyDescent="0.25"/>
    <row r="18" spans="1:8" hidden="1" x14ac:dyDescent="0.25"/>
    <row r="19" spans="1:8" hidden="1" x14ac:dyDescent="0.25"/>
    <row r="20" spans="1:8" hidden="1" x14ac:dyDescent="0.25"/>
    <row r="21" spans="1:8" hidden="1" x14ac:dyDescent="0.25"/>
    <row r="22" spans="1:8" hidden="1" x14ac:dyDescent="0.25"/>
    <row r="23" spans="1:8" hidden="1" x14ac:dyDescent="0.25"/>
    <row r="24" spans="1:8" hidden="1" x14ac:dyDescent="0.25"/>
    <row r="26" spans="1:8" x14ac:dyDescent="0.25">
      <c r="A26" s="461" t="s">
        <v>335</v>
      </c>
      <c r="B26" s="461" t="s">
        <v>465</v>
      </c>
      <c r="C26" s="461" t="s">
        <v>466</v>
      </c>
    </row>
    <row r="27" spans="1:8" x14ac:dyDescent="0.25">
      <c r="A27" s="462" t="s">
        <v>476</v>
      </c>
      <c r="B27" s="466">
        <v>162835795118.09009</v>
      </c>
      <c r="C27" s="466">
        <v>260609039139.12997</v>
      </c>
      <c r="D27" s="384" t="s">
        <v>507</v>
      </c>
      <c r="E27" s="384"/>
      <c r="F27" s="384"/>
      <c r="G27" s="384"/>
      <c r="H27" s="384"/>
    </row>
    <row r="28" spans="1:8" x14ac:dyDescent="0.25">
      <c r="A28" s="462" t="s">
        <v>477</v>
      </c>
      <c r="B28" s="466">
        <v>172662260044.79001</v>
      </c>
      <c r="C28" s="466">
        <v>230514723454.45999</v>
      </c>
    </row>
    <row r="29" spans="1:8" x14ac:dyDescent="0.25">
      <c r="A29" s="462" t="s">
        <v>478</v>
      </c>
      <c r="B29" s="466">
        <v>186297299206.03003</v>
      </c>
      <c r="C29" s="466">
        <v>240174948835.47003</v>
      </c>
    </row>
    <row r="30" spans="1:8" x14ac:dyDescent="0.25">
      <c r="A30" s="279">
        <v>1000000000</v>
      </c>
    </row>
    <row r="31" spans="1:8" x14ac:dyDescent="0.25">
      <c r="A31" s="455"/>
      <c r="B31" s="461" t="s">
        <v>465</v>
      </c>
      <c r="C31" s="461" t="s">
        <v>466</v>
      </c>
    </row>
    <row r="32" spans="1:8" x14ac:dyDescent="0.25">
      <c r="A32" s="462" t="s">
        <v>476</v>
      </c>
      <c r="B32" s="467">
        <f>+B27/$A$30</f>
        <v>162.83579511809009</v>
      </c>
      <c r="C32" s="467">
        <f>+C27/$A$30</f>
        <v>260.60903913912995</v>
      </c>
    </row>
    <row r="33" spans="1:7" x14ac:dyDescent="0.25">
      <c r="A33" s="462" t="s">
        <v>477</v>
      </c>
      <c r="B33" s="467">
        <f t="shared" ref="B33:C34" si="0">+B28/$A$30</f>
        <v>172.66226004479</v>
      </c>
      <c r="C33" s="467">
        <f t="shared" si="0"/>
        <v>230.51472345445998</v>
      </c>
    </row>
    <row r="34" spans="1:7" x14ac:dyDescent="0.25">
      <c r="A34" s="462" t="s">
        <v>478</v>
      </c>
      <c r="B34" s="467">
        <f t="shared" si="0"/>
        <v>186.29729920603003</v>
      </c>
      <c r="C34" s="467">
        <f t="shared" si="0"/>
        <v>240.17494883547002</v>
      </c>
    </row>
    <row r="43" spans="1:7" ht="30.75" customHeight="1" x14ac:dyDescent="0.25">
      <c r="D43" s="383" t="s">
        <v>486</v>
      </c>
      <c r="E43" s="383"/>
      <c r="F43" s="383"/>
      <c r="G43" s="383"/>
    </row>
  </sheetData>
  <mergeCells count="2">
    <mergeCell ref="D27:H27"/>
    <mergeCell ref="D43:G43"/>
  </mergeCell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644C2-7BAA-4A29-B913-702F940C60F9}">
  <dimension ref="A1:N31"/>
  <sheetViews>
    <sheetView topLeftCell="D1" workbookViewId="0">
      <selection activeCell="D22" sqref="D22:D30"/>
    </sheetView>
  </sheetViews>
  <sheetFormatPr baseColWidth="10" defaultColWidth="11.42578125" defaultRowHeight="15" x14ac:dyDescent="0.25"/>
  <cols>
    <col min="1" max="1" width="11.42578125" style="4"/>
    <col min="2" max="3" width="27.140625" style="4" customWidth="1"/>
    <col min="4" max="4" width="14.28515625" style="4" bestFit="1" customWidth="1"/>
    <col min="5" max="5" width="14.28515625" style="4" customWidth="1"/>
    <col min="6" max="6" width="18.140625" style="4" customWidth="1"/>
    <col min="7" max="16384" width="11.42578125" style="4"/>
  </cols>
  <sheetData>
    <row r="1" spans="1:14" ht="45" x14ac:dyDescent="0.25">
      <c r="A1" s="59" t="s">
        <v>45</v>
      </c>
      <c r="B1" s="60" t="s">
        <v>46</v>
      </c>
      <c r="C1" s="60" t="s">
        <v>47</v>
      </c>
      <c r="D1" s="61" t="s">
        <v>53</v>
      </c>
      <c r="E1" s="61" t="s">
        <v>48</v>
      </c>
      <c r="F1" s="61" t="s">
        <v>49</v>
      </c>
      <c r="H1" s="341" t="s">
        <v>52</v>
      </c>
      <c r="I1" s="341"/>
      <c r="J1" s="341"/>
      <c r="K1" s="341"/>
      <c r="L1" s="341"/>
      <c r="M1" s="341"/>
      <c r="N1" s="341"/>
    </row>
    <row r="2" spans="1:14" x14ac:dyDescent="0.25">
      <c r="A2" s="62">
        <v>2000</v>
      </c>
      <c r="B2" s="63">
        <v>8.7482000000000004E-2</v>
      </c>
      <c r="C2" s="64">
        <v>0.2641</v>
      </c>
      <c r="D2" s="65">
        <v>0.04</v>
      </c>
      <c r="E2" s="65">
        <v>0.03</v>
      </c>
      <c r="F2" s="65">
        <v>0.02</v>
      </c>
    </row>
    <row r="3" spans="1:14" x14ac:dyDescent="0.25">
      <c r="A3" s="62">
        <v>2001</v>
      </c>
      <c r="B3" s="63">
        <v>7.6464000000000004E-2</v>
      </c>
      <c r="C3" s="64">
        <v>0.1295</v>
      </c>
      <c r="D3" s="65">
        <v>0.04</v>
      </c>
      <c r="E3" s="65">
        <v>0.03</v>
      </c>
      <c r="F3" s="65">
        <v>0.02</v>
      </c>
    </row>
    <row r="4" spans="1:14" x14ac:dyDescent="0.25">
      <c r="A4" s="62">
        <v>2002</v>
      </c>
      <c r="B4" s="63">
        <v>6.9928000000000004E-2</v>
      </c>
      <c r="C4" s="64">
        <v>0.11169999999999999</v>
      </c>
      <c r="D4" s="65">
        <v>0.04</v>
      </c>
      <c r="E4" s="65">
        <v>0.03</v>
      </c>
      <c r="F4" s="65">
        <v>0.02</v>
      </c>
    </row>
    <row r="5" spans="1:14" x14ac:dyDescent="0.25">
      <c r="A5" s="62">
        <v>2003</v>
      </c>
      <c r="B5" s="63">
        <v>6.4906000000000005E-2</v>
      </c>
      <c r="C5" s="64">
        <v>0.1045</v>
      </c>
      <c r="D5" s="65">
        <v>0.04</v>
      </c>
      <c r="E5" s="65">
        <v>0.03</v>
      </c>
      <c r="F5" s="65">
        <v>0.02</v>
      </c>
    </row>
    <row r="6" spans="1:14" x14ac:dyDescent="0.25">
      <c r="A6" s="62">
        <v>2004</v>
      </c>
      <c r="B6" s="63">
        <v>5.4975000000000003E-2</v>
      </c>
      <c r="C6" s="64">
        <v>5.8299999999999998E-2</v>
      </c>
      <c r="D6" s="65">
        <v>0.04</v>
      </c>
      <c r="E6" s="65">
        <v>0.03</v>
      </c>
      <c r="F6" s="65">
        <v>0.02</v>
      </c>
    </row>
    <row r="7" spans="1:14" x14ac:dyDescent="0.25">
      <c r="A7" s="62">
        <v>2005</v>
      </c>
      <c r="B7" s="63">
        <v>4.8549000000000002E-2</v>
      </c>
      <c r="C7" s="64">
        <v>9.2899999999999996E-2</v>
      </c>
      <c r="D7" s="65">
        <v>0.04</v>
      </c>
      <c r="E7" s="65">
        <v>0.03</v>
      </c>
      <c r="F7" s="65">
        <v>0.02</v>
      </c>
    </row>
    <row r="8" spans="1:14" x14ac:dyDescent="0.25">
      <c r="A8" s="62">
        <v>2006</v>
      </c>
      <c r="B8" s="63">
        <v>4.4778999999999999E-2</v>
      </c>
      <c r="C8" s="64">
        <v>-6.2799999999999995E-2</v>
      </c>
      <c r="D8" s="65">
        <v>0.04</v>
      </c>
      <c r="E8" s="65">
        <v>0.03</v>
      </c>
      <c r="F8" s="65">
        <v>0.02</v>
      </c>
    </row>
    <row r="9" spans="1:14" x14ac:dyDescent="0.25">
      <c r="A9" s="62">
        <v>2007</v>
      </c>
      <c r="B9" s="63">
        <v>5.6940999999999999E-2</v>
      </c>
      <c r="C9" s="64">
        <v>2.3800000000000002E-2</v>
      </c>
      <c r="D9" s="65">
        <v>0.04</v>
      </c>
      <c r="E9" s="65">
        <v>0.03</v>
      </c>
      <c r="F9" s="65">
        <v>0.02</v>
      </c>
    </row>
    <row r="10" spans="1:14" x14ac:dyDescent="0.25">
      <c r="A10" s="62">
        <v>2008</v>
      </c>
      <c r="B10" s="63">
        <v>7.6747999999999997E-2</v>
      </c>
      <c r="C10" s="64">
        <v>3.9800000000000002E-2</v>
      </c>
      <c r="D10" s="65">
        <v>0.04</v>
      </c>
      <c r="E10" s="65">
        <v>0.03</v>
      </c>
      <c r="F10" s="65">
        <v>0.02</v>
      </c>
    </row>
    <row r="11" spans="1:14" x14ac:dyDescent="0.25">
      <c r="A11" s="62">
        <v>2009</v>
      </c>
      <c r="B11" s="63">
        <v>2.0018080000000001E-2</v>
      </c>
      <c r="C11" s="64">
        <v>8.8999999999999999E-3</v>
      </c>
      <c r="D11" s="65">
        <v>0.04</v>
      </c>
      <c r="E11" s="65">
        <v>0.03</v>
      </c>
      <c r="F11" s="65">
        <v>0.02</v>
      </c>
    </row>
    <row r="12" spans="1:14" x14ac:dyDescent="0.25">
      <c r="A12" s="62">
        <v>2010</v>
      </c>
      <c r="B12" s="63">
        <v>3.1712219999999999E-2</v>
      </c>
      <c r="C12" s="66">
        <v>-2.8E-3</v>
      </c>
      <c r="D12" s="65">
        <v>0.04</v>
      </c>
      <c r="E12" s="65">
        <v>0.03</v>
      </c>
      <c r="F12" s="65">
        <v>0.02</v>
      </c>
    </row>
    <row r="13" spans="1:14" x14ac:dyDescent="0.25">
      <c r="A13" s="62">
        <v>2011</v>
      </c>
      <c r="B13" s="63">
        <v>3.7257869999999998E-2</v>
      </c>
      <c r="C13" s="66">
        <v>3.2599999999999997E-2</v>
      </c>
      <c r="D13" s="65">
        <v>0.04</v>
      </c>
      <c r="E13" s="65">
        <v>0.03</v>
      </c>
      <c r="F13" s="65">
        <v>0.02</v>
      </c>
    </row>
    <row r="14" spans="1:14" x14ac:dyDescent="0.25">
      <c r="A14" s="62">
        <v>2012</v>
      </c>
      <c r="B14" s="63">
        <v>2.4353449999999999E-2</v>
      </c>
      <c r="C14" s="66">
        <v>1.5699999999999999E-2</v>
      </c>
      <c r="D14" s="65">
        <v>0.04</v>
      </c>
      <c r="E14" s="65">
        <v>0.03</v>
      </c>
      <c r="F14" s="65">
        <v>0.02</v>
      </c>
    </row>
    <row r="15" spans="1:14" x14ac:dyDescent="0.25">
      <c r="A15" s="62">
        <v>2013</v>
      </c>
      <c r="B15" s="63">
        <v>1.937815E-2</v>
      </c>
      <c r="C15" s="66">
        <v>2.75E-2</v>
      </c>
      <c r="D15" s="65">
        <v>0.04</v>
      </c>
      <c r="E15" s="65">
        <v>0.03</v>
      </c>
      <c r="F15" s="65">
        <v>0.02</v>
      </c>
    </row>
    <row r="16" spans="1:14" x14ac:dyDescent="0.25">
      <c r="A16" s="62">
        <v>2014</v>
      </c>
      <c r="B16" s="63">
        <v>3.65768E-2</v>
      </c>
      <c r="C16" s="66">
        <v>2.3E-2</v>
      </c>
      <c r="D16" s="65">
        <v>0.04</v>
      </c>
      <c r="E16" s="65">
        <v>0.03</v>
      </c>
      <c r="F16" s="65">
        <v>0.02</v>
      </c>
    </row>
    <row r="17" spans="1:14" x14ac:dyDescent="0.25">
      <c r="A17" s="62">
        <v>2015</v>
      </c>
      <c r="B17" s="63">
        <v>6.7690890000000004E-2</v>
      </c>
      <c r="C17" s="66">
        <v>4.7E-2</v>
      </c>
      <c r="D17" s="65">
        <v>0.04</v>
      </c>
      <c r="E17" s="65">
        <v>0.03</v>
      </c>
      <c r="F17" s="65">
        <v>0.02</v>
      </c>
    </row>
    <row r="18" spans="1:14" x14ac:dyDescent="0.25">
      <c r="A18" s="62">
        <v>2016</v>
      </c>
      <c r="B18" s="63">
        <v>5.7474079999999997E-2</v>
      </c>
      <c r="C18" s="66">
        <v>4.7199999999999999E-2</v>
      </c>
      <c r="D18" s="65">
        <v>0.04</v>
      </c>
      <c r="E18" s="65">
        <v>0.03</v>
      </c>
      <c r="F18" s="65">
        <v>0.02</v>
      </c>
    </row>
    <row r="19" spans="1:14" x14ac:dyDescent="0.25">
      <c r="A19" s="62">
        <v>2017</v>
      </c>
      <c r="B19" s="63">
        <v>4.0886220000000001E-2</v>
      </c>
      <c r="C19" s="66">
        <v>6.4299999999999996E-2</v>
      </c>
      <c r="D19" s="65">
        <v>0.04</v>
      </c>
      <c r="E19" s="65">
        <v>0.03</v>
      </c>
      <c r="F19" s="65">
        <v>0.02</v>
      </c>
      <c r="H19" s="342" t="s">
        <v>43</v>
      </c>
      <c r="I19" s="342"/>
      <c r="J19" s="342"/>
      <c r="K19" s="342"/>
      <c r="L19" s="342"/>
      <c r="M19" s="342"/>
      <c r="N19" s="342"/>
    </row>
    <row r="20" spans="1:14" x14ac:dyDescent="0.25">
      <c r="B20" s="53">
        <f>B19-B18</f>
        <v>-1.6587859999999996E-2</v>
      </c>
      <c r="C20" s="53">
        <f>C19-C18</f>
        <v>1.7099999999999997E-2</v>
      </c>
      <c r="H20" s="343" t="s">
        <v>44</v>
      </c>
      <c r="I20" s="343"/>
      <c r="J20" s="343"/>
      <c r="K20" s="343"/>
      <c r="L20" s="343"/>
      <c r="M20" s="343"/>
      <c r="N20" s="343"/>
    </row>
    <row r="22" spans="1:14" x14ac:dyDescent="0.25">
      <c r="A22" s="10" t="s">
        <v>30</v>
      </c>
      <c r="B22" s="10" t="s">
        <v>50</v>
      </c>
      <c r="C22" s="10" t="s">
        <v>51</v>
      </c>
      <c r="D22" s="10"/>
      <c r="E22" s="10"/>
    </row>
    <row r="23" spans="1:14" x14ac:dyDescent="0.25">
      <c r="A23" s="67">
        <v>2010</v>
      </c>
      <c r="B23" s="40">
        <v>5.8491418247515727E-2</v>
      </c>
      <c r="C23" s="40">
        <v>3.5117822008693587E-2</v>
      </c>
      <c r="D23" s="40"/>
      <c r="E23" s="40"/>
    </row>
    <row r="24" spans="1:14" x14ac:dyDescent="0.25">
      <c r="A24" s="67">
        <v>2011</v>
      </c>
      <c r="B24" s="40">
        <v>6.5073607851504262E-2</v>
      </c>
      <c r="C24" s="40">
        <v>4.6856006188529226E-2</v>
      </c>
      <c r="D24" s="40"/>
      <c r="E24" s="40"/>
    </row>
    <row r="25" spans="1:14" x14ac:dyDescent="0.25">
      <c r="A25" s="67">
        <v>2012</v>
      </c>
      <c r="B25" s="40">
        <v>-5.5488782051282111E-2</v>
      </c>
      <c r="C25" s="40">
        <v>5.2781589781481213E-4</v>
      </c>
      <c r="D25" s="40"/>
      <c r="E25" s="40"/>
    </row>
    <row r="26" spans="1:14" x14ac:dyDescent="0.25">
      <c r="A26" s="67">
        <v>2013</v>
      </c>
      <c r="B26" s="40">
        <v>-7.5291622481441544E-3</v>
      </c>
      <c r="C26" s="40">
        <v>-6.8579869170711715E-3</v>
      </c>
      <c r="D26" s="40"/>
      <c r="E26" s="40"/>
    </row>
    <row r="27" spans="1:14" x14ac:dyDescent="0.25">
      <c r="A27" s="67">
        <v>2014</v>
      </c>
      <c r="B27" s="40">
        <v>6.849022331445663E-2</v>
      </c>
      <c r="C27" s="40">
        <v>6.2360565175820726E-2</v>
      </c>
      <c r="D27" s="40"/>
      <c r="E27" s="40"/>
    </row>
    <row r="28" spans="1:14" x14ac:dyDescent="0.25">
      <c r="A28" s="67">
        <v>2015</v>
      </c>
      <c r="B28" s="40">
        <v>8.120000000000005E-2</v>
      </c>
      <c r="C28" s="40">
        <v>8.4599999999999939E-2</v>
      </c>
      <c r="D28" s="40"/>
      <c r="E28" s="40"/>
    </row>
    <row r="29" spans="1:14" x14ac:dyDescent="0.25">
      <c r="A29" s="67">
        <v>2016</v>
      </c>
      <c r="B29" s="40">
        <v>2.4694783573806896E-2</v>
      </c>
      <c r="C29" s="40">
        <v>2.2035773557071738E-2</v>
      </c>
      <c r="D29" s="40"/>
      <c r="E29" s="40"/>
    </row>
    <row r="30" spans="1:14" x14ac:dyDescent="0.25">
      <c r="A30" s="67">
        <v>2017</v>
      </c>
      <c r="B30" s="40">
        <v>2.509251737521425E-2</v>
      </c>
      <c r="C30" s="40">
        <v>1.6869643662607167E-2</v>
      </c>
      <c r="D30" s="40"/>
      <c r="E30" s="40"/>
    </row>
    <row r="31" spans="1:14" x14ac:dyDescent="0.25">
      <c r="B31" s="40"/>
      <c r="C31" s="40"/>
      <c r="D31" s="40"/>
      <c r="E31" s="40"/>
    </row>
  </sheetData>
  <mergeCells count="3">
    <mergeCell ref="H1:N1"/>
    <mergeCell ref="H19:N19"/>
    <mergeCell ref="H20:N20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CCD2-8DF9-4B7F-BC42-176112DB1FD3}">
  <dimension ref="A1:M34"/>
  <sheetViews>
    <sheetView topLeftCell="A17" workbookViewId="0">
      <selection activeCell="C28" sqref="C28"/>
    </sheetView>
  </sheetViews>
  <sheetFormatPr baseColWidth="10" defaultRowHeight="15" x14ac:dyDescent="0.25"/>
  <cols>
    <col min="1" max="1" width="9.7109375" style="279" customWidth="1"/>
    <col min="2" max="2" width="22.42578125" style="279" bestFit="1" customWidth="1"/>
    <col min="3" max="3" width="15.7109375" style="279" bestFit="1" customWidth="1"/>
    <col min="4" max="4" width="14" style="279" bestFit="1" customWidth="1"/>
    <col min="5" max="5" width="16.7109375" style="279" bestFit="1" customWidth="1"/>
    <col min="6" max="6" width="14" style="279" bestFit="1" customWidth="1"/>
    <col min="7" max="7" width="12.5703125" style="279" bestFit="1" customWidth="1"/>
    <col min="8" max="8" width="16.7109375" style="279" bestFit="1" customWidth="1"/>
    <col min="9" max="9" width="14" style="279" bestFit="1" customWidth="1"/>
    <col min="10" max="10" width="12.5703125" style="279" bestFit="1" customWidth="1"/>
    <col min="11" max="12" width="14" style="279" bestFit="1" customWidth="1"/>
    <col min="13" max="16384" width="11.42578125" style="279"/>
  </cols>
  <sheetData>
    <row r="1" spans="1:4" hidden="1" x14ac:dyDescent="0.25">
      <c r="A1" s="279" t="s">
        <v>508</v>
      </c>
      <c r="B1" s="279" t="s">
        <v>492</v>
      </c>
    </row>
    <row r="2" spans="1:4" hidden="1" x14ac:dyDescent="0.25">
      <c r="A2" s="279" t="s">
        <v>509</v>
      </c>
      <c r="B2" s="279" t="s">
        <v>510</v>
      </c>
    </row>
    <row r="3" spans="1:4" hidden="1" x14ac:dyDescent="0.25"/>
    <row r="4" spans="1:4" hidden="1" x14ac:dyDescent="0.25">
      <c r="A4" s="279" t="s">
        <v>494</v>
      </c>
      <c r="B4" s="279" t="s">
        <v>334</v>
      </c>
    </row>
    <row r="5" spans="1:4" hidden="1" x14ac:dyDescent="0.25">
      <c r="A5" s="279" t="s">
        <v>335</v>
      </c>
      <c r="B5" s="300" t="s">
        <v>465</v>
      </c>
      <c r="C5" s="300" t="s">
        <v>466</v>
      </c>
      <c r="D5" s="300" t="s">
        <v>267</v>
      </c>
    </row>
    <row r="6" spans="1:4" hidden="1" x14ac:dyDescent="0.25">
      <c r="A6" s="281" t="s">
        <v>476</v>
      </c>
      <c r="B6" s="300">
        <v>11687.728469526553</v>
      </c>
      <c r="C6" s="300">
        <v>31353.6166448285</v>
      </c>
      <c r="D6" s="300">
        <v>17986.958275677967</v>
      </c>
    </row>
    <row r="7" spans="1:4" hidden="1" x14ac:dyDescent="0.25">
      <c r="A7" s="281" t="s">
        <v>477</v>
      </c>
      <c r="B7" s="300">
        <v>22609.069368682212</v>
      </c>
      <c r="C7" s="300">
        <v>5563.8802831911553</v>
      </c>
      <c r="D7" s="300">
        <v>16408.854834416114</v>
      </c>
    </row>
    <row r="8" spans="1:4" hidden="1" x14ac:dyDescent="0.25">
      <c r="A8" s="281" t="s">
        <v>478</v>
      </c>
      <c r="B8" s="300">
        <v>22625.123057326597</v>
      </c>
      <c r="C8" s="300">
        <v>4074.2808976741671</v>
      </c>
      <c r="D8" s="300">
        <v>16775.978893531155</v>
      </c>
    </row>
    <row r="9" spans="1:4" hidden="1" x14ac:dyDescent="0.25">
      <c r="A9" s="281" t="s">
        <v>267</v>
      </c>
      <c r="B9" s="300">
        <v>18919.757583229995</v>
      </c>
      <c r="C9" s="300">
        <v>13320.694909906444</v>
      </c>
      <c r="D9" s="300">
        <v>17052.597158259876</v>
      </c>
    </row>
    <row r="10" spans="1:4" hidden="1" x14ac:dyDescent="0.25"/>
    <row r="11" spans="1:4" hidden="1" x14ac:dyDescent="0.25"/>
    <row r="12" spans="1:4" hidden="1" x14ac:dyDescent="0.25"/>
    <row r="13" spans="1:4" hidden="1" x14ac:dyDescent="0.25"/>
    <row r="14" spans="1:4" hidden="1" x14ac:dyDescent="0.25"/>
    <row r="15" spans="1:4" hidden="1" x14ac:dyDescent="0.25"/>
    <row r="16" spans="1:4" hidden="1" x14ac:dyDescent="0.25"/>
    <row r="17" spans="1:13" x14ac:dyDescent="0.25">
      <c r="D17" s="377" t="s">
        <v>511</v>
      </c>
      <c r="E17" s="377"/>
      <c r="F17" s="377"/>
      <c r="G17" s="377"/>
      <c r="H17" s="377"/>
      <c r="I17" s="377"/>
      <c r="J17" s="377"/>
      <c r="K17" s="377"/>
      <c r="L17" s="377"/>
      <c r="M17" s="377"/>
    </row>
    <row r="18" spans="1:13" x14ac:dyDescent="0.25">
      <c r="A18" s="461"/>
      <c r="B18" s="468" t="s">
        <v>465</v>
      </c>
      <c r="C18" s="468" t="s">
        <v>466</v>
      </c>
    </row>
    <row r="19" spans="1:13" x14ac:dyDescent="0.25">
      <c r="A19" s="462" t="s">
        <v>476</v>
      </c>
      <c r="B19" s="463">
        <v>11687.728469526553</v>
      </c>
      <c r="C19" s="463">
        <v>31353.6166448285</v>
      </c>
    </row>
    <row r="20" spans="1:13" x14ac:dyDescent="0.25">
      <c r="A20" s="462" t="s">
        <v>477</v>
      </c>
      <c r="B20" s="463">
        <v>22609.069368682212</v>
      </c>
      <c r="C20" s="463">
        <v>5563.8802831911553</v>
      </c>
    </row>
    <row r="21" spans="1:13" x14ac:dyDescent="0.25">
      <c r="A21" s="462" t="s">
        <v>478</v>
      </c>
      <c r="B21" s="463">
        <v>22625.123057326597</v>
      </c>
      <c r="C21" s="463">
        <v>4074.2808976741671</v>
      </c>
    </row>
    <row r="23" spans="1:13" x14ac:dyDescent="0.25">
      <c r="A23" s="461"/>
      <c r="B23" s="468" t="s">
        <v>465</v>
      </c>
      <c r="C23" s="468" t="s">
        <v>466</v>
      </c>
    </row>
    <row r="24" spans="1:13" x14ac:dyDescent="0.25">
      <c r="A24" s="462" t="s">
        <v>476</v>
      </c>
      <c r="B24" s="463">
        <v>20006.430192063362</v>
      </c>
      <c r="C24" s="463">
        <v>12846.715435775348</v>
      </c>
    </row>
    <row r="25" spans="1:13" x14ac:dyDescent="0.25">
      <c r="A25" s="462" t="s">
        <v>477</v>
      </c>
      <c r="B25" s="463">
        <v>17257.670115065241</v>
      </c>
      <c r="C25" s="463">
        <v>14416.69864313198</v>
      </c>
    </row>
    <row r="26" spans="1:13" x14ac:dyDescent="0.25">
      <c r="A26" s="462" t="s">
        <v>478</v>
      </c>
      <c r="B26" s="463">
        <v>20669.997561144373</v>
      </c>
      <c r="C26" s="463">
        <v>21859.860979713496</v>
      </c>
    </row>
    <row r="34" spans="6:10" ht="37.5" customHeight="1" x14ac:dyDescent="0.25">
      <c r="F34" s="383" t="s">
        <v>486</v>
      </c>
      <c r="G34" s="383"/>
      <c r="H34" s="383"/>
      <c r="I34" s="383"/>
      <c r="J34" s="383"/>
    </row>
  </sheetData>
  <mergeCells count="2">
    <mergeCell ref="D17:M17"/>
    <mergeCell ref="F34:J34"/>
  </mergeCells>
  <pageMargins left="0.7" right="0.7" top="0.75" bottom="0.75" header="0.3" footer="0.3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DA3A-FCCB-4AA3-96A5-B2D2B3B021FF}">
  <dimension ref="A2:H21"/>
  <sheetViews>
    <sheetView zoomScaleNormal="100" workbookViewId="0">
      <selection activeCell="I14" sqref="I14"/>
    </sheetView>
  </sheetViews>
  <sheetFormatPr baseColWidth="10" defaultRowHeight="12.75" x14ac:dyDescent="0.2"/>
  <cols>
    <col min="1" max="1" width="11.140625" style="303" customWidth="1"/>
    <col min="2" max="2" width="10.140625" style="303" bestFit="1" customWidth="1"/>
    <col min="3" max="5" width="17" style="303" bestFit="1" customWidth="1"/>
    <col min="6" max="6" width="18" style="303" bestFit="1" customWidth="1"/>
    <col min="7" max="16384" width="11.42578125" style="303"/>
  </cols>
  <sheetData>
    <row r="2" spans="1:8" x14ac:dyDescent="0.2">
      <c r="A2" s="285" t="s">
        <v>464</v>
      </c>
      <c r="B2" s="285" t="s">
        <v>519</v>
      </c>
      <c r="C2" s="285" t="s">
        <v>520</v>
      </c>
      <c r="D2" s="384" t="s">
        <v>521</v>
      </c>
      <c r="E2" s="384"/>
      <c r="F2" s="384"/>
      <c r="G2" s="384"/>
      <c r="H2" s="384"/>
    </row>
    <row r="3" spans="1:8" x14ac:dyDescent="0.2">
      <c r="A3" s="275" t="s">
        <v>467</v>
      </c>
      <c r="B3" s="288">
        <v>18360480</v>
      </c>
      <c r="C3" s="288">
        <v>2930506250154.7197</v>
      </c>
    </row>
    <row r="4" spans="1:8" x14ac:dyDescent="0.2">
      <c r="A4" s="275" t="s">
        <v>468</v>
      </c>
      <c r="B4" s="288">
        <v>19585411</v>
      </c>
      <c r="C4" s="288">
        <v>3190099617462</v>
      </c>
    </row>
    <row r="5" spans="1:8" x14ac:dyDescent="0.2">
      <c r="A5" s="275" t="s">
        <v>469</v>
      </c>
      <c r="B5" s="288">
        <v>21200125</v>
      </c>
      <c r="C5" s="288">
        <v>3514038608914</v>
      </c>
    </row>
    <row r="6" spans="1:8" x14ac:dyDescent="0.2">
      <c r="A6" s="275" t="s">
        <v>470</v>
      </c>
      <c r="B6" s="288">
        <v>22152862</v>
      </c>
      <c r="C6" s="288">
        <v>3869617471726.79</v>
      </c>
    </row>
    <row r="7" spans="1:8" x14ac:dyDescent="0.2">
      <c r="A7" s="275" t="s">
        <v>471</v>
      </c>
      <c r="B7" s="288">
        <v>20727901</v>
      </c>
      <c r="C7" s="288">
        <v>3447563498783</v>
      </c>
    </row>
    <row r="8" spans="1:8" x14ac:dyDescent="0.2">
      <c r="A8" s="275" t="s">
        <v>472</v>
      </c>
      <c r="B8" s="288">
        <v>22630694</v>
      </c>
      <c r="C8" s="288">
        <v>3671319074049.0698</v>
      </c>
    </row>
    <row r="9" spans="1:8" x14ac:dyDescent="0.2">
      <c r="A9" s="275" t="s">
        <v>473</v>
      </c>
      <c r="B9" s="288">
        <v>23946374</v>
      </c>
      <c r="C9" s="288">
        <v>3889206855566.9697</v>
      </c>
    </row>
    <row r="10" spans="1:8" x14ac:dyDescent="0.2">
      <c r="A10" s="275" t="s">
        <v>474</v>
      </c>
      <c r="B10" s="288">
        <v>25446939</v>
      </c>
      <c r="C10" s="288">
        <v>4307449310388.7002</v>
      </c>
    </row>
    <row r="11" spans="1:8" x14ac:dyDescent="0.2">
      <c r="A11" s="275" t="s">
        <v>475</v>
      </c>
      <c r="B11" s="288">
        <v>23388247</v>
      </c>
      <c r="C11" s="288">
        <v>3732673400999.8604</v>
      </c>
    </row>
    <row r="12" spans="1:8" x14ac:dyDescent="0.2">
      <c r="A12" s="275" t="s">
        <v>476</v>
      </c>
      <c r="B12" s="288">
        <v>24750833</v>
      </c>
      <c r="C12" s="288">
        <v>3872079501043</v>
      </c>
    </row>
    <row r="13" spans="1:8" x14ac:dyDescent="0.2">
      <c r="A13" s="275" t="s">
        <v>477</v>
      </c>
      <c r="B13" s="288">
        <v>27178469</v>
      </c>
      <c r="C13" s="288">
        <v>4221898397163</v>
      </c>
    </row>
    <row r="14" spans="1:8" x14ac:dyDescent="0.2">
      <c r="A14" s="275" t="s">
        <v>478</v>
      </c>
      <c r="B14" s="288">
        <v>29170390</v>
      </c>
      <c r="C14" s="288">
        <v>4703234229999</v>
      </c>
    </row>
    <row r="21" spans="4:8" ht="28.5" customHeight="1" x14ac:dyDescent="0.2">
      <c r="D21" s="389" t="s">
        <v>522</v>
      </c>
      <c r="E21" s="389"/>
      <c r="F21" s="389"/>
      <c r="G21" s="389"/>
      <c r="H21" s="389"/>
    </row>
  </sheetData>
  <mergeCells count="2">
    <mergeCell ref="D2:H2"/>
    <mergeCell ref="D21:H21"/>
  </mergeCells>
  <pageMargins left="0.7" right="0.7" top="0.75" bottom="0.75" header="0.3" footer="0.3"/>
  <pageSetup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85CC-0BCE-4385-B0EE-A89EB327177F}">
  <dimension ref="A1:K11"/>
  <sheetViews>
    <sheetView zoomScaleNormal="100" workbookViewId="0">
      <selection activeCell="A12" sqref="A12:XFD106"/>
    </sheetView>
  </sheetViews>
  <sheetFormatPr baseColWidth="10" defaultRowHeight="12.75" x14ac:dyDescent="0.25"/>
  <cols>
    <col min="1" max="1" width="31.28515625" style="284" customWidth="1"/>
    <col min="2" max="2" width="18.7109375" style="284" customWidth="1"/>
    <col min="3" max="3" width="18.85546875" style="284" bestFit="1" customWidth="1"/>
    <col min="4" max="4" width="18.85546875" style="284" customWidth="1"/>
    <col min="5" max="5" width="16.42578125" style="284" bestFit="1" customWidth="1"/>
    <col min="6" max="6" width="12.85546875" style="284" bestFit="1" customWidth="1"/>
    <col min="7" max="16384" width="11.42578125" style="284"/>
  </cols>
  <sheetData>
    <row r="1" spans="1:11" ht="13.5" thickBot="1" x14ac:dyDescent="0.3">
      <c r="A1" s="385" t="s">
        <v>523</v>
      </c>
      <c r="B1" s="386"/>
      <c r="C1" s="386"/>
      <c r="D1" s="386"/>
      <c r="E1" s="386"/>
      <c r="F1" s="386"/>
      <c r="G1" s="386"/>
      <c r="H1" s="386"/>
      <c r="I1" s="386"/>
      <c r="J1" s="386"/>
      <c r="K1" s="390"/>
    </row>
    <row r="2" spans="1:11" x14ac:dyDescent="0.25">
      <c r="A2" s="284" t="s">
        <v>512</v>
      </c>
    </row>
    <row r="3" spans="1:11" x14ac:dyDescent="0.2">
      <c r="A3" s="391" t="s">
        <v>524</v>
      </c>
      <c r="B3" s="391"/>
      <c r="C3" s="391"/>
      <c r="D3" s="391"/>
      <c r="E3" s="391"/>
      <c r="F3" s="391"/>
    </row>
    <row r="4" spans="1:11" ht="28.5" customHeight="1" x14ac:dyDescent="0.25">
      <c r="A4" s="289" t="s">
        <v>101</v>
      </c>
      <c r="B4" s="289">
        <v>2015</v>
      </c>
      <c r="C4" s="289">
        <v>2016</v>
      </c>
      <c r="D4" s="289">
        <v>2017</v>
      </c>
      <c r="E4" s="290" t="s">
        <v>500</v>
      </c>
      <c r="F4" s="290" t="s">
        <v>501</v>
      </c>
    </row>
    <row r="5" spans="1:11" ht="14.25" customHeight="1" x14ac:dyDescent="0.25">
      <c r="A5" s="296" t="s">
        <v>513</v>
      </c>
      <c r="B5" s="297">
        <v>37236195</v>
      </c>
      <c r="C5" s="297">
        <v>41684874</v>
      </c>
      <c r="D5" s="297">
        <v>45262082</v>
      </c>
      <c r="E5" s="298">
        <f>(D5-C5)/C5</f>
        <v>8.5815492689266609E-2</v>
      </c>
      <c r="F5" s="298">
        <f>D5/$D$10</f>
        <v>0.43317996730704011</v>
      </c>
      <c r="G5" s="292"/>
      <c r="H5" s="292"/>
      <c r="I5" s="292"/>
      <c r="J5" s="292"/>
      <c r="K5" s="292"/>
    </row>
    <row r="6" spans="1:11" ht="14.25" customHeight="1" x14ac:dyDescent="0.25">
      <c r="A6" s="296" t="s">
        <v>515</v>
      </c>
      <c r="B6" s="297">
        <v>21998959</v>
      </c>
      <c r="C6" s="297">
        <v>25203472</v>
      </c>
      <c r="D6" s="297">
        <v>29310158</v>
      </c>
      <c r="E6" s="298">
        <f>(D6-C6)/C6</f>
        <v>0.16294128047119857</v>
      </c>
      <c r="F6" s="298">
        <f>D6/$D$10</f>
        <v>0.28051235655054885</v>
      </c>
      <c r="G6" s="292"/>
      <c r="H6" s="292"/>
      <c r="I6" s="292"/>
      <c r="J6" s="292"/>
      <c r="K6" s="292"/>
    </row>
    <row r="7" spans="1:11" ht="14.25" customHeight="1" x14ac:dyDescent="0.25">
      <c r="A7" s="296" t="s">
        <v>516</v>
      </c>
      <c r="B7" s="297">
        <v>2213074</v>
      </c>
      <c r="C7" s="297">
        <v>21805571</v>
      </c>
      <c r="D7" s="297">
        <v>26454045</v>
      </c>
      <c r="E7" s="298">
        <f>(D7-C7)/C7</f>
        <v>0.21317827448774443</v>
      </c>
      <c r="F7" s="298">
        <f>D7/$D$10</f>
        <v>0.25317797683807314</v>
      </c>
      <c r="G7" s="292"/>
      <c r="H7" s="292"/>
      <c r="I7" s="292"/>
      <c r="J7" s="292"/>
      <c r="K7" s="292"/>
    </row>
    <row r="8" spans="1:11" ht="14.25" customHeight="1" x14ac:dyDescent="0.25">
      <c r="A8" s="296" t="s">
        <v>517</v>
      </c>
      <c r="B8" s="297">
        <v>1750082</v>
      </c>
      <c r="C8" s="297">
        <v>1670215</v>
      </c>
      <c r="D8" s="297">
        <v>1937868</v>
      </c>
      <c r="E8" s="298">
        <f>(D8-C8)/C8</f>
        <v>0.16025062641635957</v>
      </c>
      <c r="F8" s="298">
        <f>D8/$D$10</f>
        <v>1.8546331935975883E-2</v>
      </c>
      <c r="G8" s="292"/>
      <c r="H8" s="292"/>
      <c r="I8" s="292"/>
      <c r="J8" s="292"/>
      <c r="K8" s="292"/>
    </row>
    <row r="9" spans="1:11" ht="14.25" customHeight="1" x14ac:dyDescent="0.25">
      <c r="A9" s="296" t="s">
        <v>525</v>
      </c>
      <c r="B9" s="297">
        <v>18100568</v>
      </c>
      <c r="C9" s="297">
        <v>2387776</v>
      </c>
      <c r="D9" s="297">
        <v>1523786</v>
      </c>
      <c r="E9" s="298">
        <f>(D9-C9)/C9</f>
        <v>-0.3618387989493152</v>
      </c>
      <c r="F9" s="298">
        <f>D9/$D$10</f>
        <v>1.4583367368362007E-2</v>
      </c>
      <c r="G9" s="292"/>
      <c r="H9" s="292"/>
      <c r="I9" s="292"/>
      <c r="J9" s="292"/>
      <c r="K9" s="292"/>
    </row>
    <row r="10" spans="1:11" ht="14.25" customHeight="1" x14ac:dyDescent="0.25">
      <c r="A10" s="299" t="s">
        <v>67</v>
      </c>
      <c r="B10" s="297">
        <v>81298878</v>
      </c>
      <c r="C10" s="297">
        <v>92751908</v>
      </c>
      <c r="D10" s="297">
        <f>SUM(D5:D9)</f>
        <v>104487939</v>
      </c>
      <c r="E10" s="298">
        <f t="shared" ref="E10" si="0">(D10-C10)/C10</f>
        <v>0.12653142402202658</v>
      </c>
      <c r="F10" s="298">
        <f t="shared" ref="F10" si="1">D10/$D$10</f>
        <v>1</v>
      </c>
      <c r="G10" s="292"/>
      <c r="H10" s="292"/>
      <c r="I10" s="292"/>
      <c r="J10" s="292"/>
      <c r="K10" s="292"/>
    </row>
    <row r="11" spans="1:11" ht="33" customHeight="1" x14ac:dyDescent="0.25">
      <c r="A11" s="392" t="s">
        <v>522</v>
      </c>
      <c r="B11" s="392"/>
      <c r="C11" s="392"/>
      <c r="D11" s="292"/>
      <c r="E11" s="292"/>
      <c r="F11" s="292"/>
      <c r="G11" s="292"/>
      <c r="H11" s="292"/>
      <c r="I11" s="292"/>
      <c r="J11" s="292"/>
      <c r="K11" s="292"/>
    </row>
  </sheetData>
  <mergeCells count="3">
    <mergeCell ref="A1:K1"/>
    <mergeCell ref="A3:F3"/>
    <mergeCell ref="A11:C11"/>
  </mergeCells>
  <conditionalFormatting sqref="F5:F1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{3E982F15-2D88-4F26-92B6-E24F15071FC9}</x14:id>
        </ext>
      </extLst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982F15-2D88-4F26-92B6-E24F15071F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F5:F10</xm:sqref>
        </x14:conditionalFormatting>
        <x14:conditionalFormatting xmlns:xm="http://schemas.microsoft.com/office/excel/2006/main">
          <x14:cfRule type="iconSet" priority="2" id="{9B4EAB32-6F0C-4148-942D-DA648DDBC2B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NoIcons" iconId="0"/>
              <x14:cfIcon iconSet="3Arrows" iconId="2"/>
            </x14:iconSet>
          </x14:cfRule>
          <xm:sqref>E5:E10</xm:sqref>
        </x14:conditionalFormatting>
      </x14:conditionalFormatting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235F-D9B7-4BA2-B066-6A0EAA907598}">
  <dimension ref="A1:M40"/>
  <sheetViews>
    <sheetView zoomScaleNormal="100" workbookViewId="0">
      <selection activeCell="A5" sqref="A5:D17"/>
    </sheetView>
  </sheetViews>
  <sheetFormatPr baseColWidth="10" defaultRowHeight="12.75" x14ac:dyDescent="0.25"/>
  <cols>
    <col min="1" max="1" width="15.42578125" style="284" customWidth="1"/>
    <col min="2" max="2" width="18.7109375" style="284" customWidth="1"/>
    <col min="3" max="3" width="18.85546875" style="284" bestFit="1" customWidth="1"/>
    <col min="4" max="4" width="18.85546875" style="284" customWidth="1"/>
    <col min="5" max="5" width="16.42578125" style="284" bestFit="1" customWidth="1"/>
    <col min="6" max="6" width="12.85546875" style="284" bestFit="1" customWidth="1"/>
    <col min="7" max="16384" width="11.42578125" style="284"/>
  </cols>
  <sheetData>
    <row r="1" spans="1:11" ht="13.5" thickBot="1" x14ac:dyDescent="0.3"/>
    <row r="2" spans="1:11" ht="13.5" thickBot="1" x14ac:dyDescent="0.3">
      <c r="A2" s="385" t="s">
        <v>526</v>
      </c>
      <c r="B2" s="386"/>
      <c r="C2" s="386"/>
      <c r="D2" s="386"/>
      <c r="E2" s="386"/>
      <c r="F2" s="386"/>
      <c r="G2" s="386"/>
      <c r="H2" s="386"/>
      <c r="I2" s="386"/>
      <c r="J2" s="386"/>
      <c r="K2" s="390"/>
    </row>
    <row r="3" spans="1:11" x14ac:dyDescent="0.25">
      <c r="A3" s="284" t="s">
        <v>527</v>
      </c>
    </row>
    <row r="4" spans="1:11" x14ac:dyDescent="0.2">
      <c r="E4" s="384" t="s">
        <v>530</v>
      </c>
      <c r="F4" s="384"/>
      <c r="G4" s="384"/>
      <c r="H4" s="384"/>
      <c r="I4" s="384"/>
      <c r="J4" s="384"/>
    </row>
    <row r="5" spans="1:11" x14ac:dyDescent="0.25">
      <c r="A5" s="465" t="s">
        <v>464</v>
      </c>
      <c r="B5" s="465" t="s">
        <v>520</v>
      </c>
      <c r="C5" s="465" t="s">
        <v>519</v>
      </c>
      <c r="D5" s="465" t="s">
        <v>528</v>
      </c>
    </row>
    <row r="6" spans="1:11" x14ac:dyDescent="0.25">
      <c r="A6" s="296" t="s">
        <v>467</v>
      </c>
      <c r="B6" s="464">
        <v>2930506250154.7197</v>
      </c>
      <c r="C6" s="464">
        <v>18360480</v>
      </c>
      <c r="D6" s="464">
        <f t="shared" ref="D6:D17" si="0">B6/C6</f>
        <v>159609.45738644741</v>
      </c>
      <c r="F6" s="304"/>
      <c r="G6" s="305"/>
    </row>
    <row r="7" spans="1:11" x14ac:dyDescent="0.25">
      <c r="A7" s="296" t="s">
        <v>468</v>
      </c>
      <c r="B7" s="464">
        <v>3190099617462</v>
      </c>
      <c r="C7" s="464">
        <v>19585411</v>
      </c>
      <c r="D7" s="464">
        <f t="shared" si="0"/>
        <v>162881.42319106808</v>
      </c>
      <c r="F7" s="304"/>
      <c r="G7" s="305"/>
    </row>
    <row r="8" spans="1:11" x14ac:dyDescent="0.25">
      <c r="A8" s="296" t="s">
        <v>469</v>
      </c>
      <c r="B8" s="464">
        <v>3514038608914</v>
      </c>
      <c r="C8" s="464">
        <v>21200125</v>
      </c>
      <c r="D8" s="464">
        <f t="shared" si="0"/>
        <v>165755.56082400458</v>
      </c>
      <c r="F8" s="304"/>
      <c r="G8" s="305"/>
    </row>
    <row r="9" spans="1:11" x14ac:dyDescent="0.25">
      <c r="A9" s="296" t="s">
        <v>470</v>
      </c>
      <c r="B9" s="464">
        <v>3869617471726.79</v>
      </c>
      <c r="C9" s="464">
        <v>22152862</v>
      </c>
      <c r="D9" s="464">
        <f t="shared" si="0"/>
        <v>174677.99292600612</v>
      </c>
      <c r="F9" s="304"/>
      <c r="G9" s="305"/>
    </row>
    <row r="10" spans="1:11" x14ac:dyDescent="0.25">
      <c r="A10" s="296" t="s">
        <v>471</v>
      </c>
      <c r="B10" s="464">
        <v>3447563498783</v>
      </c>
      <c r="C10" s="464">
        <v>20727901</v>
      </c>
      <c r="D10" s="464">
        <f t="shared" si="0"/>
        <v>166324.77638633069</v>
      </c>
      <c r="F10" s="304"/>
      <c r="G10" s="305"/>
    </row>
    <row r="11" spans="1:11" x14ac:dyDescent="0.25">
      <c r="A11" s="296" t="s">
        <v>472</v>
      </c>
      <c r="B11" s="464">
        <v>3671319074049.0698</v>
      </c>
      <c r="C11" s="464">
        <v>22630694</v>
      </c>
      <c r="D11" s="464">
        <f t="shared" si="0"/>
        <v>162227.4188343084</v>
      </c>
      <c r="F11" s="304"/>
      <c r="G11" s="305"/>
    </row>
    <row r="12" spans="1:11" x14ac:dyDescent="0.25">
      <c r="A12" s="296" t="s">
        <v>473</v>
      </c>
      <c r="B12" s="464">
        <v>3889206855566.9697</v>
      </c>
      <c r="C12" s="464">
        <v>23946374</v>
      </c>
      <c r="D12" s="464">
        <f t="shared" si="0"/>
        <v>162413.18437467693</v>
      </c>
      <c r="F12" s="304"/>
      <c r="G12" s="305"/>
    </row>
    <row r="13" spans="1:11" x14ac:dyDescent="0.25">
      <c r="A13" s="296" t="s">
        <v>474</v>
      </c>
      <c r="B13" s="464">
        <v>4307449310388.7002</v>
      </c>
      <c r="C13" s="464">
        <v>25446939</v>
      </c>
      <c r="D13" s="464">
        <f t="shared" si="0"/>
        <v>169271.80555542262</v>
      </c>
      <c r="F13" s="304"/>
      <c r="G13" s="305"/>
    </row>
    <row r="14" spans="1:11" x14ac:dyDescent="0.25">
      <c r="A14" s="296" t="s">
        <v>475</v>
      </c>
      <c r="B14" s="464">
        <v>3732673400999.8604</v>
      </c>
      <c r="C14" s="464">
        <v>23388247</v>
      </c>
      <c r="D14" s="464">
        <f t="shared" si="0"/>
        <v>159596.11684449291</v>
      </c>
      <c r="F14" s="304"/>
      <c r="G14" s="305"/>
    </row>
    <row r="15" spans="1:11" x14ac:dyDescent="0.25">
      <c r="A15" s="296" t="s">
        <v>476</v>
      </c>
      <c r="B15" s="464">
        <v>3872079501043</v>
      </c>
      <c r="C15" s="464">
        <v>24750833</v>
      </c>
      <c r="D15" s="464">
        <f t="shared" si="0"/>
        <v>156442.39129418391</v>
      </c>
    </row>
    <row r="16" spans="1:11" x14ac:dyDescent="0.25">
      <c r="A16" s="296" t="s">
        <v>477</v>
      </c>
      <c r="B16" s="464">
        <v>4221898397163</v>
      </c>
      <c r="C16" s="464">
        <v>27178469</v>
      </c>
      <c r="D16" s="464">
        <f t="shared" si="0"/>
        <v>155339.81686617446</v>
      </c>
    </row>
    <row r="17" spans="1:13" x14ac:dyDescent="0.25">
      <c r="A17" s="296" t="s">
        <v>478</v>
      </c>
      <c r="B17" s="464">
        <v>4703234229999</v>
      </c>
      <c r="C17" s="464">
        <v>29170390</v>
      </c>
      <c r="D17" s="464">
        <f t="shared" si="0"/>
        <v>161233.1624636832</v>
      </c>
    </row>
    <row r="22" spans="1:13" ht="30.75" customHeight="1" thickBot="1" x14ac:dyDescent="0.3">
      <c r="E22" s="393" t="s">
        <v>522</v>
      </c>
      <c r="F22" s="393"/>
      <c r="G22" s="393"/>
      <c r="H22" s="393"/>
      <c r="I22" s="393"/>
      <c r="J22" s="393"/>
    </row>
    <row r="23" spans="1:13" ht="13.5" thickBot="1" x14ac:dyDescent="0.3">
      <c r="A23" s="385" t="s">
        <v>529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90"/>
    </row>
    <row r="24" spans="1:13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  <row r="25" spans="1:13" x14ac:dyDescent="0.2">
      <c r="A25" s="268"/>
      <c r="B25" s="268"/>
      <c r="C25" s="268"/>
      <c r="D25" s="268"/>
      <c r="E25" s="268"/>
      <c r="G25" s="268"/>
      <c r="I25" s="268"/>
      <c r="J25" s="268"/>
      <c r="K25" s="268"/>
      <c r="L25" s="268"/>
      <c r="M25" s="268"/>
    </row>
    <row r="26" spans="1:13" x14ac:dyDescent="0.2">
      <c r="A26" s="268" t="s">
        <v>518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</row>
    <row r="28" spans="1:13" x14ac:dyDescent="0.25">
      <c r="A28" s="285" t="s">
        <v>464</v>
      </c>
      <c r="B28" s="285" t="s">
        <v>162</v>
      </c>
    </row>
    <row r="29" spans="1:13" x14ac:dyDescent="0.25">
      <c r="A29" s="269" t="s">
        <v>467</v>
      </c>
      <c r="B29" s="286">
        <v>108962976720.63</v>
      </c>
      <c r="F29" s="304"/>
      <c r="G29" s="305"/>
    </row>
    <row r="30" spans="1:13" x14ac:dyDescent="0.25">
      <c r="A30" s="269" t="s">
        <v>468</v>
      </c>
      <c r="B30" s="286">
        <v>114809342834.67999</v>
      </c>
      <c r="F30" s="304"/>
      <c r="G30" s="305"/>
    </row>
    <row r="31" spans="1:13" x14ac:dyDescent="0.25">
      <c r="A31" s="269" t="s">
        <v>469</v>
      </c>
      <c r="B31" s="286">
        <v>125034305284.66</v>
      </c>
      <c r="F31" s="304"/>
      <c r="G31" s="305"/>
    </row>
    <row r="32" spans="1:13" x14ac:dyDescent="0.25">
      <c r="A32" s="269" t="s">
        <v>470</v>
      </c>
      <c r="B32" s="286">
        <v>149198728531.66998</v>
      </c>
      <c r="F32" s="304"/>
      <c r="G32" s="305"/>
    </row>
    <row r="33" spans="1:7" x14ac:dyDescent="0.25">
      <c r="A33" s="269" t="s">
        <v>471</v>
      </c>
      <c r="B33" s="286">
        <v>155046430738.45001</v>
      </c>
      <c r="F33" s="304"/>
      <c r="G33" s="305"/>
    </row>
    <row r="34" spans="1:7" x14ac:dyDescent="0.25">
      <c r="A34" s="269" t="s">
        <v>472</v>
      </c>
      <c r="B34" s="286">
        <v>170153283873.45001</v>
      </c>
      <c r="F34" s="304"/>
      <c r="G34" s="305"/>
    </row>
    <row r="35" spans="1:7" x14ac:dyDescent="0.25">
      <c r="A35" s="269" t="s">
        <v>473</v>
      </c>
      <c r="B35" s="286">
        <v>178495840906.62</v>
      </c>
      <c r="F35" s="304"/>
      <c r="G35" s="305"/>
    </row>
    <row r="36" spans="1:7" x14ac:dyDescent="0.25">
      <c r="A36" s="269" t="s">
        <v>474</v>
      </c>
      <c r="B36" s="286">
        <v>193912250791.29999</v>
      </c>
      <c r="F36" s="304"/>
      <c r="G36" s="305"/>
    </row>
    <row r="37" spans="1:7" x14ac:dyDescent="0.25">
      <c r="A37" s="269" t="s">
        <v>475</v>
      </c>
      <c r="B37" s="286">
        <v>175080309129.22</v>
      </c>
      <c r="F37" s="304"/>
      <c r="G37" s="305"/>
    </row>
    <row r="38" spans="1:7" x14ac:dyDescent="0.25">
      <c r="A38" s="269" t="s">
        <v>476</v>
      </c>
      <c r="B38" s="286">
        <v>184475913792.95001</v>
      </c>
    </row>
    <row r="39" spans="1:7" x14ac:dyDescent="0.25">
      <c r="A39" s="269" t="s">
        <v>477</v>
      </c>
      <c r="B39" s="286">
        <v>197711383504.92999</v>
      </c>
    </row>
    <row r="40" spans="1:7" x14ac:dyDescent="0.25">
      <c r="A40" s="269" t="s">
        <v>478</v>
      </c>
      <c r="B40" s="286">
        <v>214176745046.57001</v>
      </c>
    </row>
  </sheetData>
  <mergeCells count="4">
    <mergeCell ref="A2:K2"/>
    <mergeCell ref="E4:J4"/>
    <mergeCell ref="E22:J22"/>
    <mergeCell ref="A23:K23"/>
  </mergeCells>
  <pageMargins left="0.7" right="0.7" top="0.75" bottom="0.75" header="0.3" footer="0.3"/>
  <pageSetup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B123-0A8F-44B9-92FC-EC42688F4C96}">
  <dimension ref="A1:M44"/>
  <sheetViews>
    <sheetView topLeftCell="A23" zoomScaleNormal="100" workbookViewId="0">
      <selection activeCell="K24" sqref="K24"/>
    </sheetView>
  </sheetViews>
  <sheetFormatPr baseColWidth="10" defaultRowHeight="12.75" x14ac:dyDescent="0.25"/>
  <cols>
    <col min="1" max="1" width="17.28515625" style="284" customWidth="1"/>
    <col min="2" max="2" width="18.7109375" style="284" customWidth="1"/>
    <col min="3" max="3" width="18.85546875" style="284" bestFit="1" customWidth="1"/>
    <col min="4" max="4" width="18.85546875" style="284" customWidth="1"/>
    <col min="5" max="5" width="16.42578125" style="284" bestFit="1" customWidth="1"/>
    <col min="6" max="6" width="12.85546875" style="284" bestFit="1" customWidth="1"/>
    <col min="7" max="16384" width="11.42578125" style="284"/>
  </cols>
  <sheetData>
    <row r="1" spans="1:11" ht="13.5" thickBot="1" x14ac:dyDescent="0.3"/>
    <row r="2" spans="1:11" ht="13.5" hidden="1" thickBot="1" x14ac:dyDescent="0.3">
      <c r="A2" s="385" t="s">
        <v>526</v>
      </c>
      <c r="B2" s="386"/>
      <c r="C2" s="386"/>
      <c r="D2" s="386"/>
      <c r="E2" s="386"/>
      <c r="F2" s="386"/>
      <c r="G2" s="386"/>
      <c r="H2" s="386"/>
      <c r="I2" s="386"/>
      <c r="J2" s="386"/>
      <c r="K2" s="390"/>
    </row>
    <row r="3" spans="1:11" ht="13.5" hidden="1" thickBot="1" x14ac:dyDescent="0.3">
      <c r="A3" s="284" t="s">
        <v>527</v>
      </c>
    </row>
    <row r="4" spans="1:11" ht="13.5" hidden="1" thickBot="1" x14ac:dyDescent="0.25">
      <c r="E4" s="384"/>
      <c r="F4" s="384"/>
      <c r="G4" s="384"/>
      <c r="H4" s="384"/>
      <c r="I4" s="384"/>
      <c r="J4" s="384"/>
    </row>
    <row r="5" spans="1:11" ht="13.5" hidden="1" thickBot="1" x14ac:dyDescent="0.3">
      <c r="A5" s="285" t="s">
        <v>464</v>
      </c>
      <c r="B5" s="285" t="s">
        <v>520</v>
      </c>
      <c r="C5" s="285" t="s">
        <v>519</v>
      </c>
      <c r="D5" s="285" t="s">
        <v>528</v>
      </c>
    </row>
    <row r="6" spans="1:11" ht="13.5" hidden="1" thickBot="1" x14ac:dyDescent="0.3">
      <c r="A6" s="269" t="s">
        <v>467</v>
      </c>
      <c r="B6" s="286">
        <v>2930506250154.7197</v>
      </c>
      <c r="C6" s="286">
        <v>18360480</v>
      </c>
      <c r="D6" s="286">
        <f t="shared" ref="D6:D17" si="0">B6/C6</f>
        <v>159609.45738644741</v>
      </c>
      <c r="F6" s="304"/>
      <c r="G6" s="305"/>
    </row>
    <row r="7" spans="1:11" ht="13.5" hidden="1" thickBot="1" x14ac:dyDescent="0.3">
      <c r="A7" s="269" t="s">
        <v>468</v>
      </c>
      <c r="B7" s="286">
        <v>3190099617462</v>
      </c>
      <c r="C7" s="286">
        <v>19585411</v>
      </c>
      <c r="D7" s="286">
        <f t="shared" si="0"/>
        <v>162881.42319106808</v>
      </c>
      <c r="F7" s="304"/>
      <c r="G7" s="305"/>
    </row>
    <row r="8" spans="1:11" ht="13.5" hidden="1" thickBot="1" x14ac:dyDescent="0.3">
      <c r="A8" s="269" t="s">
        <v>469</v>
      </c>
      <c r="B8" s="286">
        <v>3514038608914</v>
      </c>
      <c r="C8" s="286">
        <v>21200125</v>
      </c>
      <c r="D8" s="286">
        <f t="shared" si="0"/>
        <v>165755.56082400458</v>
      </c>
      <c r="F8" s="304"/>
      <c r="G8" s="305"/>
    </row>
    <row r="9" spans="1:11" ht="13.5" hidden="1" thickBot="1" x14ac:dyDescent="0.3">
      <c r="A9" s="269" t="s">
        <v>470</v>
      </c>
      <c r="B9" s="286">
        <v>3869617471726.79</v>
      </c>
      <c r="C9" s="286">
        <v>22152862</v>
      </c>
      <c r="D9" s="286">
        <f t="shared" si="0"/>
        <v>174677.99292600612</v>
      </c>
      <c r="F9" s="304"/>
      <c r="G9" s="305"/>
    </row>
    <row r="10" spans="1:11" ht="13.5" hidden="1" thickBot="1" x14ac:dyDescent="0.3">
      <c r="A10" s="269" t="s">
        <v>471</v>
      </c>
      <c r="B10" s="286">
        <v>3447563498783</v>
      </c>
      <c r="C10" s="286">
        <v>20727901</v>
      </c>
      <c r="D10" s="286">
        <f t="shared" si="0"/>
        <v>166324.77638633069</v>
      </c>
      <c r="F10" s="304"/>
      <c r="G10" s="305"/>
    </row>
    <row r="11" spans="1:11" ht="13.5" hidden="1" thickBot="1" x14ac:dyDescent="0.3">
      <c r="A11" s="269" t="s">
        <v>472</v>
      </c>
      <c r="B11" s="286">
        <v>3671319074049.0698</v>
      </c>
      <c r="C11" s="286">
        <v>22630694</v>
      </c>
      <c r="D11" s="286">
        <f t="shared" si="0"/>
        <v>162227.4188343084</v>
      </c>
      <c r="F11" s="304"/>
      <c r="G11" s="305"/>
    </row>
    <row r="12" spans="1:11" ht="13.5" hidden="1" thickBot="1" x14ac:dyDescent="0.3">
      <c r="A12" s="269" t="s">
        <v>473</v>
      </c>
      <c r="B12" s="286">
        <v>3889206855566.9697</v>
      </c>
      <c r="C12" s="286">
        <v>23946374</v>
      </c>
      <c r="D12" s="286">
        <f t="shared" si="0"/>
        <v>162413.18437467693</v>
      </c>
      <c r="F12" s="304"/>
      <c r="G12" s="305"/>
    </row>
    <row r="13" spans="1:11" ht="13.5" hidden="1" thickBot="1" x14ac:dyDescent="0.3">
      <c r="A13" s="269" t="s">
        <v>474</v>
      </c>
      <c r="B13" s="286">
        <v>4307449310388.7002</v>
      </c>
      <c r="C13" s="286">
        <v>25446939</v>
      </c>
      <c r="D13" s="286">
        <f t="shared" si="0"/>
        <v>169271.80555542262</v>
      </c>
      <c r="F13" s="304"/>
      <c r="G13" s="305"/>
    </row>
    <row r="14" spans="1:11" ht="13.5" hidden="1" thickBot="1" x14ac:dyDescent="0.3">
      <c r="A14" s="269" t="s">
        <v>475</v>
      </c>
      <c r="B14" s="286">
        <v>3732673400999.8604</v>
      </c>
      <c r="C14" s="286">
        <v>23388247</v>
      </c>
      <c r="D14" s="286">
        <f t="shared" si="0"/>
        <v>159596.11684449291</v>
      </c>
      <c r="F14" s="304"/>
      <c r="G14" s="305"/>
    </row>
    <row r="15" spans="1:11" ht="13.5" hidden="1" thickBot="1" x14ac:dyDescent="0.3">
      <c r="A15" s="269" t="s">
        <v>476</v>
      </c>
      <c r="B15" s="286">
        <v>3872079501043</v>
      </c>
      <c r="C15" s="286">
        <v>24750833</v>
      </c>
      <c r="D15" s="286">
        <f t="shared" si="0"/>
        <v>156442.39129418391</v>
      </c>
    </row>
    <row r="16" spans="1:11" ht="13.5" hidden="1" thickBot="1" x14ac:dyDescent="0.3">
      <c r="A16" s="269" t="s">
        <v>477</v>
      </c>
      <c r="B16" s="286">
        <v>4221898397163</v>
      </c>
      <c r="C16" s="286">
        <v>27178469</v>
      </c>
      <c r="D16" s="286">
        <f t="shared" si="0"/>
        <v>155339.81686617446</v>
      </c>
    </row>
    <row r="17" spans="1:13" ht="13.5" hidden="1" thickBot="1" x14ac:dyDescent="0.3">
      <c r="A17" s="269" t="s">
        <v>478</v>
      </c>
      <c r="B17" s="286">
        <v>4703234229999</v>
      </c>
      <c r="C17" s="286">
        <v>29170390</v>
      </c>
      <c r="D17" s="286">
        <f t="shared" si="0"/>
        <v>161233.1624636832</v>
      </c>
    </row>
    <row r="18" spans="1:13" ht="13.5" hidden="1" thickBot="1" x14ac:dyDescent="0.3"/>
    <row r="19" spans="1:13" ht="13.5" hidden="1" thickBot="1" x14ac:dyDescent="0.3"/>
    <row r="20" spans="1:13" ht="13.5" hidden="1" thickBot="1" x14ac:dyDescent="0.3"/>
    <row r="21" spans="1:13" ht="13.5" hidden="1" thickBot="1" x14ac:dyDescent="0.3"/>
    <row r="22" spans="1:13" ht="13.5" hidden="1" thickBot="1" x14ac:dyDescent="0.3"/>
    <row r="23" spans="1:13" ht="13.5" thickBot="1" x14ac:dyDescent="0.3">
      <c r="A23" s="385" t="s">
        <v>529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90"/>
    </row>
    <row r="24" spans="1:13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  <row r="25" spans="1:13" x14ac:dyDescent="0.2">
      <c r="A25" s="268"/>
      <c r="B25" s="268"/>
      <c r="C25" s="384" t="s">
        <v>531</v>
      </c>
      <c r="D25" s="384"/>
      <c r="E25" s="384"/>
      <c r="F25" s="384"/>
      <c r="G25" s="384"/>
      <c r="H25" s="384"/>
      <c r="I25" s="268"/>
      <c r="J25" s="268"/>
      <c r="K25" s="268"/>
      <c r="L25" s="268"/>
      <c r="M25" s="268"/>
    </row>
    <row r="26" spans="1:13" x14ac:dyDescent="0.2">
      <c r="A26" s="268" t="s">
        <v>518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</row>
    <row r="28" spans="1:13" x14ac:dyDescent="0.25">
      <c r="A28" s="465" t="s">
        <v>464</v>
      </c>
      <c r="B28" s="465" t="s">
        <v>162</v>
      </c>
    </row>
    <row r="29" spans="1:13" x14ac:dyDescent="0.25">
      <c r="A29" s="296" t="s">
        <v>467</v>
      </c>
      <c r="B29" s="464">
        <v>108962976720.63</v>
      </c>
      <c r="F29" s="304"/>
      <c r="G29" s="305"/>
    </row>
    <row r="30" spans="1:13" x14ac:dyDescent="0.25">
      <c r="A30" s="296" t="s">
        <v>468</v>
      </c>
      <c r="B30" s="464">
        <v>114809342834.67999</v>
      </c>
      <c r="F30" s="304"/>
      <c r="G30" s="305"/>
    </row>
    <row r="31" spans="1:13" x14ac:dyDescent="0.25">
      <c r="A31" s="296" t="s">
        <v>469</v>
      </c>
      <c r="B31" s="464">
        <v>125034305284.66</v>
      </c>
      <c r="F31" s="304"/>
      <c r="G31" s="305"/>
    </row>
    <row r="32" spans="1:13" x14ac:dyDescent="0.25">
      <c r="A32" s="296" t="s">
        <v>470</v>
      </c>
      <c r="B32" s="464">
        <v>149198728531.66998</v>
      </c>
      <c r="F32" s="304"/>
      <c r="G32" s="305"/>
    </row>
    <row r="33" spans="1:7" x14ac:dyDescent="0.25">
      <c r="A33" s="296" t="s">
        <v>471</v>
      </c>
      <c r="B33" s="464">
        <v>155046430738.45001</v>
      </c>
      <c r="F33" s="304"/>
      <c r="G33" s="305"/>
    </row>
    <row r="34" spans="1:7" x14ac:dyDescent="0.25">
      <c r="A34" s="296" t="s">
        <v>472</v>
      </c>
      <c r="B34" s="464">
        <v>170153283873.45001</v>
      </c>
      <c r="F34" s="304"/>
      <c r="G34" s="305"/>
    </row>
    <row r="35" spans="1:7" x14ac:dyDescent="0.25">
      <c r="A35" s="296" t="s">
        <v>473</v>
      </c>
      <c r="B35" s="464">
        <v>178495840906.62</v>
      </c>
      <c r="F35" s="304"/>
      <c r="G35" s="305"/>
    </row>
    <row r="36" spans="1:7" x14ac:dyDescent="0.25">
      <c r="A36" s="296" t="s">
        <v>474</v>
      </c>
      <c r="B36" s="464">
        <v>193912250791.29999</v>
      </c>
      <c r="F36" s="304"/>
      <c r="G36" s="305"/>
    </row>
    <row r="37" spans="1:7" x14ac:dyDescent="0.25">
      <c r="A37" s="296" t="s">
        <v>475</v>
      </c>
      <c r="B37" s="464">
        <v>175080309129.22</v>
      </c>
      <c r="F37" s="304"/>
      <c r="G37" s="305"/>
    </row>
    <row r="38" spans="1:7" x14ac:dyDescent="0.25">
      <c r="A38" s="296" t="s">
        <v>476</v>
      </c>
      <c r="B38" s="464">
        <v>184475913792.95001</v>
      </c>
    </row>
    <row r="39" spans="1:7" x14ac:dyDescent="0.25">
      <c r="A39" s="296" t="s">
        <v>477</v>
      </c>
      <c r="B39" s="464">
        <v>197711383504.92999</v>
      </c>
    </row>
    <row r="40" spans="1:7" x14ac:dyDescent="0.25">
      <c r="A40" s="296" t="s">
        <v>478</v>
      </c>
      <c r="B40" s="464">
        <v>214176745046.57001</v>
      </c>
    </row>
    <row r="44" spans="1:7" ht="28.5" customHeight="1" x14ac:dyDescent="0.25">
      <c r="C44" s="394" t="s">
        <v>522</v>
      </c>
      <c r="D44" s="394"/>
      <c r="E44" s="394"/>
      <c r="F44" s="394"/>
      <c r="G44" s="394"/>
    </row>
  </sheetData>
  <mergeCells count="5">
    <mergeCell ref="A2:K2"/>
    <mergeCell ref="E4:J4"/>
    <mergeCell ref="A23:K23"/>
    <mergeCell ref="C25:H25"/>
    <mergeCell ref="C44:G44"/>
  </mergeCells>
  <pageMargins left="0.7" right="0.7" top="0.75" bottom="0.75" header="0.3" footer="0.3"/>
  <pageSetup orientation="portrait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0FB5-8985-4A2E-A965-3A177B243DD3}">
  <dimension ref="A1:M53"/>
  <sheetViews>
    <sheetView zoomScaleNormal="100" workbookViewId="0">
      <selection activeCell="C64" sqref="C64"/>
    </sheetView>
  </sheetViews>
  <sheetFormatPr baseColWidth="10" defaultRowHeight="12.75" x14ac:dyDescent="0.25"/>
  <cols>
    <col min="1" max="1" width="31.28515625" style="284" customWidth="1"/>
    <col min="2" max="2" width="18.7109375" style="284" customWidth="1"/>
    <col min="3" max="3" width="18.85546875" style="284" bestFit="1" customWidth="1"/>
    <col min="4" max="4" width="18.85546875" style="284" customWidth="1"/>
    <col min="5" max="5" width="16.42578125" style="284" bestFit="1" customWidth="1"/>
    <col min="6" max="6" width="12.85546875" style="284" bestFit="1" customWidth="1"/>
    <col min="7" max="16384" width="11.42578125" style="284"/>
  </cols>
  <sheetData>
    <row r="1" spans="1:11" ht="13.5" thickBot="1" x14ac:dyDescent="0.3"/>
    <row r="2" spans="1:11" ht="13.5" thickBot="1" x14ac:dyDescent="0.3">
      <c r="A2" s="385" t="s">
        <v>526</v>
      </c>
      <c r="B2" s="386"/>
      <c r="C2" s="386"/>
      <c r="D2" s="386"/>
      <c r="E2" s="386"/>
      <c r="F2" s="386"/>
      <c r="G2" s="386"/>
      <c r="H2" s="386"/>
      <c r="I2" s="386"/>
      <c r="J2" s="386"/>
      <c r="K2" s="390"/>
    </row>
    <row r="3" spans="1:11" hidden="1" x14ac:dyDescent="0.25">
      <c r="A3" s="284" t="s">
        <v>527</v>
      </c>
    </row>
    <row r="4" spans="1:11" hidden="1" x14ac:dyDescent="0.2">
      <c r="E4" s="384"/>
      <c r="F4" s="384"/>
      <c r="G4" s="384"/>
      <c r="H4" s="384"/>
      <c r="I4" s="384"/>
      <c r="J4" s="384"/>
    </row>
    <row r="5" spans="1:11" hidden="1" x14ac:dyDescent="0.25">
      <c r="A5" s="285" t="s">
        <v>464</v>
      </c>
      <c r="B5" s="285" t="s">
        <v>520</v>
      </c>
      <c r="C5" s="285" t="s">
        <v>519</v>
      </c>
      <c r="D5" s="285" t="s">
        <v>528</v>
      </c>
    </row>
    <row r="6" spans="1:11" hidden="1" x14ac:dyDescent="0.25">
      <c r="A6" s="269" t="s">
        <v>467</v>
      </c>
      <c r="B6" s="286">
        <v>2930506250154.7197</v>
      </c>
      <c r="C6" s="286">
        <v>18360480</v>
      </c>
      <c r="D6" s="286">
        <f t="shared" ref="D6:D17" si="0">B6/C6</f>
        <v>159609.45738644741</v>
      </c>
      <c r="F6" s="304"/>
      <c r="G6" s="305"/>
    </row>
    <row r="7" spans="1:11" hidden="1" x14ac:dyDescent="0.25">
      <c r="A7" s="269" t="s">
        <v>468</v>
      </c>
      <c r="B7" s="286">
        <v>3190099617462</v>
      </c>
      <c r="C7" s="286">
        <v>19585411</v>
      </c>
      <c r="D7" s="286">
        <f t="shared" si="0"/>
        <v>162881.42319106808</v>
      </c>
      <c r="F7" s="304"/>
      <c r="G7" s="305"/>
    </row>
    <row r="8" spans="1:11" hidden="1" x14ac:dyDescent="0.25">
      <c r="A8" s="269" t="s">
        <v>469</v>
      </c>
      <c r="B8" s="286">
        <v>3514038608914</v>
      </c>
      <c r="C8" s="286">
        <v>21200125</v>
      </c>
      <c r="D8" s="286">
        <f t="shared" si="0"/>
        <v>165755.56082400458</v>
      </c>
      <c r="F8" s="304"/>
      <c r="G8" s="305"/>
    </row>
    <row r="9" spans="1:11" hidden="1" x14ac:dyDescent="0.25">
      <c r="A9" s="269" t="s">
        <v>470</v>
      </c>
      <c r="B9" s="286">
        <v>3869617471726.79</v>
      </c>
      <c r="C9" s="286">
        <v>22152862</v>
      </c>
      <c r="D9" s="286">
        <f t="shared" si="0"/>
        <v>174677.99292600612</v>
      </c>
      <c r="F9" s="304"/>
      <c r="G9" s="305"/>
    </row>
    <row r="10" spans="1:11" hidden="1" x14ac:dyDescent="0.25">
      <c r="A10" s="269" t="s">
        <v>471</v>
      </c>
      <c r="B10" s="286">
        <v>3447563498783</v>
      </c>
      <c r="C10" s="286">
        <v>20727901</v>
      </c>
      <c r="D10" s="286">
        <f t="shared" si="0"/>
        <v>166324.77638633069</v>
      </c>
      <c r="F10" s="304"/>
      <c r="G10" s="305"/>
    </row>
    <row r="11" spans="1:11" hidden="1" x14ac:dyDescent="0.25">
      <c r="A11" s="269" t="s">
        <v>472</v>
      </c>
      <c r="B11" s="286">
        <v>3671319074049.0698</v>
      </c>
      <c r="C11" s="286">
        <v>22630694</v>
      </c>
      <c r="D11" s="286">
        <f t="shared" si="0"/>
        <v>162227.4188343084</v>
      </c>
      <c r="F11" s="304"/>
      <c r="G11" s="305"/>
    </row>
    <row r="12" spans="1:11" hidden="1" x14ac:dyDescent="0.25">
      <c r="A12" s="269" t="s">
        <v>473</v>
      </c>
      <c r="B12" s="286">
        <v>3889206855566.9697</v>
      </c>
      <c r="C12" s="286">
        <v>23946374</v>
      </c>
      <c r="D12" s="286">
        <f t="shared" si="0"/>
        <v>162413.18437467693</v>
      </c>
      <c r="F12" s="304"/>
      <c r="G12" s="305"/>
    </row>
    <row r="13" spans="1:11" hidden="1" x14ac:dyDescent="0.25">
      <c r="A13" s="269" t="s">
        <v>474</v>
      </c>
      <c r="B13" s="286">
        <v>4307449310388.7002</v>
      </c>
      <c r="C13" s="286">
        <v>25446939</v>
      </c>
      <c r="D13" s="286">
        <f t="shared" si="0"/>
        <v>169271.80555542262</v>
      </c>
      <c r="F13" s="304"/>
      <c r="G13" s="305"/>
    </row>
    <row r="14" spans="1:11" hidden="1" x14ac:dyDescent="0.25">
      <c r="A14" s="269" t="s">
        <v>475</v>
      </c>
      <c r="B14" s="286">
        <v>3732673400999.8604</v>
      </c>
      <c r="C14" s="286">
        <v>23388247</v>
      </c>
      <c r="D14" s="286">
        <f t="shared" si="0"/>
        <v>159596.11684449291</v>
      </c>
      <c r="F14" s="304"/>
      <c r="G14" s="305"/>
    </row>
    <row r="15" spans="1:11" hidden="1" x14ac:dyDescent="0.25">
      <c r="A15" s="269" t="s">
        <v>476</v>
      </c>
      <c r="B15" s="286">
        <v>3872079501043</v>
      </c>
      <c r="C15" s="286">
        <v>24750833</v>
      </c>
      <c r="D15" s="286">
        <f t="shared" si="0"/>
        <v>156442.39129418391</v>
      </c>
    </row>
    <row r="16" spans="1:11" hidden="1" x14ac:dyDescent="0.25">
      <c r="A16" s="269" t="s">
        <v>477</v>
      </c>
      <c r="B16" s="286">
        <v>4221898397163</v>
      </c>
      <c r="C16" s="286">
        <v>27178469</v>
      </c>
      <c r="D16" s="286">
        <f t="shared" si="0"/>
        <v>155339.81686617446</v>
      </c>
    </row>
    <row r="17" spans="1:13" hidden="1" x14ac:dyDescent="0.25">
      <c r="A17" s="269" t="s">
        <v>478</v>
      </c>
      <c r="B17" s="286">
        <v>4703234229999</v>
      </c>
      <c r="C17" s="286">
        <v>29170390</v>
      </c>
      <c r="D17" s="286">
        <f t="shared" si="0"/>
        <v>161233.1624636832</v>
      </c>
    </row>
    <row r="18" spans="1:13" hidden="1" x14ac:dyDescent="0.25"/>
    <row r="19" spans="1:13" hidden="1" x14ac:dyDescent="0.25"/>
    <row r="20" spans="1:13" hidden="1" x14ac:dyDescent="0.25"/>
    <row r="21" spans="1:13" hidden="1" x14ac:dyDescent="0.25"/>
    <row r="22" spans="1:13" hidden="1" x14ac:dyDescent="0.25"/>
    <row r="23" spans="1:13" ht="13.5" hidden="1" thickBot="1" x14ac:dyDescent="0.3">
      <c r="A23" s="385" t="s">
        <v>529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90"/>
    </row>
    <row r="24" spans="1:13" hidden="1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  <row r="25" spans="1:13" hidden="1" x14ac:dyDescent="0.2">
      <c r="A25" s="268"/>
      <c r="B25" s="268"/>
      <c r="C25" s="268"/>
      <c r="D25" s="268"/>
      <c r="E25" s="268"/>
      <c r="G25" s="268"/>
      <c r="I25" s="268"/>
      <c r="J25" s="268"/>
      <c r="K25" s="268"/>
      <c r="L25" s="268"/>
      <c r="M25" s="268"/>
    </row>
    <row r="26" spans="1:13" hidden="1" x14ac:dyDescent="0.2">
      <c r="A26" s="268" t="s">
        <v>518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</row>
    <row r="27" spans="1:13" hidden="1" x14ac:dyDescent="0.25"/>
    <row r="28" spans="1:13" hidden="1" x14ac:dyDescent="0.25">
      <c r="A28" s="285" t="s">
        <v>464</v>
      </c>
      <c r="B28" s="285" t="s">
        <v>162</v>
      </c>
    </row>
    <row r="29" spans="1:13" hidden="1" x14ac:dyDescent="0.25">
      <c r="A29" s="269" t="s">
        <v>467</v>
      </c>
      <c r="B29" s="286">
        <v>108962976720.63</v>
      </c>
      <c r="F29" s="304"/>
      <c r="G29" s="305"/>
    </row>
    <row r="30" spans="1:13" hidden="1" x14ac:dyDescent="0.25">
      <c r="A30" s="269" t="s">
        <v>468</v>
      </c>
      <c r="B30" s="286">
        <v>114809342834.67999</v>
      </c>
      <c r="F30" s="304"/>
      <c r="G30" s="305"/>
    </row>
    <row r="31" spans="1:13" hidden="1" x14ac:dyDescent="0.25">
      <c r="A31" s="269" t="s">
        <v>469</v>
      </c>
      <c r="B31" s="286">
        <v>125034305284.66</v>
      </c>
      <c r="F31" s="304"/>
      <c r="G31" s="305"/>
    </row>
    <row r="32" spans="1:13" hidden="1" x14ac:dyDescent="0.25">
      <c r="A32" s="269" t="s">
        <v>470</v>
      </c>
      <c r="B32" s="286">
        <v>149198728531.66998</v>
      </c>
      <c r="F32" s="304"/>
      <c r="G32" s="305"/>
    </row>
    <row r="33" spans="1:7" hidden="1" x14ac:dyDescent="0.25">
      <c r="A33" s="269" t="s">
        <v>471</v>
      </c>
      <c r="B33" s="286">
        <v>155046430738.45001</v>
      </c>
      <c r="F33" s="304"/>
      <c r="G33" s="305"/>
    </row>
    <row r="34" spans="1:7" hidden="1" x14ac:dyDescent="0.25">
      <c r="A34" s="269" t="s">
        <v>472</v>
      </c>
      <c r="B34" s="286">
        <v>170153283873.45001</v>
      </c>
      <c r="F34" s="304"/>
      <c r="G34" s="305"/>
    </row>
    <row r="35" spans="1:7" hidden="1" x14ac:dyDescent="0.25">
      <c r="A35" s="269" t="s">
        <v>473</v>
      </c>
      <c r="B35" s="286">
        <v>178495840906.62</v>
      </c>
      <c r="F35" s="304"/>
      <c r="G35" s="305"/>
    </row>
    <row r="36" spans="1:7" hidden="1" x14ac:dyDescent="0.25">
      <c r="A36" s="269" t="s">
        <v>474</v>
      </c>
      <c r="B36" s="286">
        <v>193912250791.29999</v>
      </c>
      <c r="F36" s="304"/>
      <c r="G36" s="305"/>
    </row>
    <row r="37" spans="1:7" hidden="1" x14ac:dyDescent="0.25">
      <c r="A37" s="269" t="s">
        <v>475</v>
      </c>
      <c r="B37" s="286">
        <v>175080309129.22</v>
      </c>
      <c r="F37" s="304"/>
      <c r="G37" s="305"/>
    </row>
    <row r="38" spans="1:7" hidden="1" x14ac:dyDescent="0.25">
      <c r="A38" s="269" t="s">
        <v>476</v>
      </c>
      <c r="B38" s="286">
        <v>184475913792.95001</v>
      </c>
    </row>
    <row r="39" spans="1:7" hidden="1" x14ac:dyDescent="0.25">
      <c r="A39" s="269" t="s">
        <v>477</v>
      </c>
      <c r="B39" s="286">
        <v>197711383504.92999</v>
      </c>
    </row>
    <row r="40" spans="1:7" hidden="1" x14ac:dyDescent="0.25">
      <c r="A40" s="269" t="s">
        <v>478</v>
      </c>
      <c r="B40" s="286">
        <v>214176745046.57001</v>
      </c>
    </row>
    <row r="41" spans="1:7" hidden="1" x14ac:dyDescent="0.25"/>
    <row r="42" spans="1:7" hidden="1" x14ac:dyDescent="0.25"/>
    <row r="43" spans="1:7" hidden="1" x14ac:dyDescent="0.25"/>
    <row r="44" spans="1:7" hidden="1" x14ac:dyDescent="0.25"/>
    <row r="45" spans="1:7" x14ac:dyDescent="0.25">
      <c r="A45" s="395" t="s">
        <v>532</v>
      </c>
      <c r="B45" s="395"/>
      <c r="C45" s="395"/>
      <c r="D45" s="395"/>
      <c r="E45" s="395"/>
      <c r="F45" s="395"/>
    </row>
    <row r="46" spans="1:7" ht="25.5" x14ac:dyDescent="0.25">
      <c r="A46" s="289" t="s">
        <v>101</v>
      </c>
      <c r="B46" s="289">
        <v>2015</v>
      </c>
      <c r="C46" s="289">
        <v>2016</v>
      </c>
      <c r="D46" s="289">
        <v>2017</v>
      </c>
      <c r="E46" s="290" t="s">
        <v>500</v>
      </c>
      <c r="F46" s="290" t="s">
        <v>501</v>
      </c>
    </row>
    <row r="47" spans="1:7" x14ac:dyDescent="0.25">
      <c r="A47" s="296" t="s">
        <v>513</v>
      </c>
      <c r="B47" s="297">
        <v>303273641141</v>
      </c>
      <c r="C47" s="297">
        <v>339409778047</v>
      </c>
      <c r="D47" s="297">
        <v>352810240489</v>
      </c>
      <c r="E47" s="291">
        <f t="shared" ref="E47:E52" si="1">(D47-C47)/C47</f>
        <v>3.9481662900543668E-2</v>
      </c>
      <c r="F47" s="291">
        <f t="shared" ref="F47:F52" si="2">D47/$D$52</f>
        <v>0.45733725292697497</v>
      </c>
    </row>
    <row r="48" spans="1:7" x14ac:dyDescent="0.25">
      <c r="A48" s="296" t="s">
        <v>515</v>
      </c>
      <c r="B48" s="297">
        <v>160567438881</v>
      </c>
      <c r="C48" s="297">
        <v>184567218024</v>
      </c>
      <c r="D48" s="297">
        <v>210655309208.57001</v>
      </c>
      <c r="E48" s="291">
        <f t="shared" si="1"/>
        <v>0.14134737178071174</v>
      </c>
      <c r="F48" s="291">
        <f t="shared" si="2"/>
        <v>0.27306611138724479</v>
      </c>
    </row>
    <row r="49" spans="1:6" x14ac:dyDescent="0.25">
      <c r="A49" s="296" t="s">
        <v>516</v>
      </c>
      <c r="B49" s="297">
        <v>16499238866</v>
      </c>
      <c r="C49" s="297">
        <v>154307446603</v>
      </c>
      <c r="D49" s="297">
        <v>187024846392</v>
      </c>
      <c r="E49" s="291">
        <f t="shared" si="1"/>
        <v>0.21202735518769136</v>
      </c>
      <c r="F49" s="291">
        <f t="shared" si="2"/>
        <v>0.24243465654357479</v>
      </c>
    </row>
    <row r="50" spans="1:6" x14ac:dyDescent="0.25">
      <c r="A50" s="296" t="s">
        <v>517</v>
      </c>
      <c r="B50" s="297">
        <v>14908878030</v>
      </c>
      <c r="C50" s="297">
        <v>12376549718</v>
      </c>
      <c r="D50" s="297">
        <v>13141103850</v>
      </c>
      <c r="E50" s="291">
        <f t="shared" si="1"/>
        <v>6.17744160869051E-2</v>
      </c>
      <c r="F50" s="291">
        <f t="shared" si="2"/>
        <v>1.7034415800565382E-2</v>
      </c>
    </row>
    <row r="51" spans="1:6" x14ac:dyDescent="0.25">
      <c r="A51" s="296" t="s">
        <v>514</v>
      </c>
      <c r="B51" s="297">
        <v>2756156453.6399875</v>
      </c>
      <c r="C51" s="297">
        <v>6946813917.8200083</v>
      </c>
      <c r="D51" s="297">
        <v>7812851534.1000061</v>
      </c>
      <c r="E51" s="291">
        <f t="shared" si="1"/>
        <v>0.12466687988553041</v>
      </c>
      <c r="F51" s="291">
        <f t="shared" si="2"/>
        <v>1.0127563341640028E-2</v>
      </c>
    </row>
    <row r="52" spans="1:6" x14ac:dyDescent="0.25">
      <c r="A52" s="299" t="s">
        <v>67</v>
      </c>
      <c r="B52" s="297">
        <f>SUM(B47:B51)</f>
        <v>498005353371.64001</v>
      </c>
      <c r="C52" s="297">
        <f>SUM(C47:C51)</f>
        <v>697607806309.82007</v>
      </c>
      <c r="D52" s="297">
        <f>SUM(D47:D51)</f>
        <v>771444351473.67004</v>
      </c>
      <c r="E52" s="291">
        <f t="shared" si="1"/>
        <v>0.1058424869905453</v>
      </c>
      <c r="F52" s="291">
        <f t="shared" si="2"/>
        <v>1</v>
      </c>
    </row>
    <row r="53" spans="1:6" ht="28.5" customHeight="1" x14ac:dyDescent="0.25">
      <c r="A53" s="396" t="s">
        <v>522</v>
      </c>
      <c r="B53" s="396"/>
      <c r="C53" s="396"/>
      <c r="D53" s="396"/>
    </row>
  </sheetData>
  <mergeCells count="5">
    <mergeCell ref="A2:K2"/>
    <mergeCell ref="E4:J4"/>
    <mergeCell ref="A23:K23"/>
    <mergeCell ref="A45:F45"/>
    <mergeCell ref="A53:D53"/>
  </mergeCells>
  <conditionalFormatting sqref="F47:F5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{24713892-975A-44E1-82BD-1BE073605F5E}</x14:id>
        </ext>
      </extLst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713892-975A-44E1-82BD-1BE073605F5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F47:F52</xm:sqref>
        </x14:conditionalFormatting>
        <x14:conditionalFormatting xmlns:xm="http://schemas.microsoft.com/office/excel/2006/main">
          <x14:cfRule type="iconSet" priority="2" id="{9375BB91-7C97-46A6-B5FF-FDEBCC413B5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NoIcons" iconId="0"/>
              <x14:cfIcon iconSet="3Arrows" iconId="2"/>
            </x14:iconSet>
          </x14:cfRule>
          <xm:sqref>E47:E52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A1DE6-F4D0-45A2-AEAE-9E3CE3800CFA}">
  <dimension ref="A1:H10"/>
  <sheetViews>
    <sheetView zoomScaleNormal="100" workbookViewId="0">
      <selection activeCell="D13" sqref="D13"/>
    </sheetView>
  </sheetViews>
  <sheetFormatPr baseColWidth="10" defaultColWidth="13.140625" defaultRowHeight="12.75" x14ac:dyDescent="0.2"/>
  <cols>
    <col min="1" max="1" width="10.5703125" style="306" customWidth="1"/>
    <col min="2" max="2" width="18" style="306" customWidth="1"/>
    <col min="3" max="3" width="18.42578125" style="306" bestFit="1" customWidth="1"/>
    <col min="4" max="5" width="19.85546875" style="306" bestFit="1" customWidth="1"/>
    <col min="6" max="6" width="18.7109375" style="306" customWidth="1"/>
    <col min="7" max="16384" width="13.140625" style="306"/>
  </cols>
  <sheetData>
    <row r="1" spans="1:8" x14ac:dyDescent="0.2">
      <c r="B1" s="395" t="s">
        <v>533</v>
      </c>
      <c r="C1" s="395"/>
      <c r="D1" s="395"/>
      <c r="E1" s="395"/>
    </row>
    <row r="2" spans="1:8" ht="12.75" customHeight="1" x14ac:dyDescent="0.2">
      <c r="A2" s="399" t="s">
        <v>434</v>
      </c>
      <c r="B2" s="397" t="s">
        <v>534</v>
      </c>
      <c r="C2" s="401" t="s">
        <v>535</v>
      </c>
      <c r="D2" s="401"/>
      <c r="E2" s="401"/>
      <c r="F2" s="397" t="s">
        <v>348</v>
      </c>
      <c r="G2" s="397" t="s">
        <v>501</v>
      </c>
    </row>
    <row r="3" spans="1:8" x14ac:dyDescent="0.2">
      <c r="A3" s="400"/>
      <c r="B3" s="398"/>
      <c r="C3" s="290">
        <v>2015</v>
      </c>
      <c r="D3" s="290">
        <v>2016</v>
      </c>
      <c r="E3" s="290">
        <v>2017</v>
      </c>
      <c r="F3" s="398"/>
      <c r="G3" s="398"/>
    </row>
    <row r="4" spans="1:8" x14ac:dyDescent="0.2">
      <c r="A4" s="402" t="s">
        <v>536</v>
      </c>
      <c r="B4" s="311" t="s">
        <v>481</v>
      </c>
      <c r="C4" s="312">
        <v>21622563</v>
      </c>
      <c r="D4" s="312">
        <v>25644090.079999998</v>
      </c>
      <c r="E4" s="312">
        <v>29712458.48</v>
      </c>
      <c r="F4" s="291">
        <f t="shared" ref="F4:F9" si="0">(E4-D4)/D4</f>
        <v>0.15864740715339129</v>
      </c>
      <c r="G4" s="307">
        <f t="shared" ref="G4:G9" si="1">E4/$E$9</f>
        <v>4.3607716959552068E-2</v>
      </c>
    </row>
    <row r="5" spans="1:8" ht="12.75" customHeight="1" x14ac:dyDescent="0.2">
      <c r="A5" s="403"/>
      <c r="B5" s="313" t="s">
        <v>482</v>
      </c>
      <c r="C5" s="312">
        <v>66412957</v>
      </c>
      <c r="D5" s="312">
        <v>66197040</v>
      </c>
      <c r="E5" s="312">
        <v>77485174</v>
      </c>
      <c r="F5" s="291">
        <f t="shared" si="0"/>
        <v>0.17052324393960819</v>
      </c>
      <c r="G5" s="307">
        <f t="shared" si="1"/>
        <v>0.11372170830724347</v>
      </c>
    </row>
    <row r="6" spans="1:8" ht="12.75" customHeight="1" x14ac:dyDescent="0.2">
      <c r="A6" s="402" t="s">
        <v>537</v>
      </c>
      <c r="B6" s="311" t="s">
        <v>481</v>
      </c>
      <c r="C6" s="312">
        <v>88861111.229999989</v>
      </c>
      <c r="D6" s="312">
        <v>93154408.780000001</v>
      </c>
      <c r="E6" s="312">
        <v>93885628.180000007</v>
      </c>
      <c r="F6" s="291">
        <f t="shared" si="0"/>
        <v>7.8495415254784678E-3</v>
      </c>
      <c r="G6" s="307">
        <f t="shared" si="1"/>
        <v>0.1377919603320279</v>
      </c>
    </row>
    <row r="7" spans="1:8" ht="12.75" customHeight="1" x14ac:dyDescent="0.2">
      <c r="A7" s="403"/>
      <c r="B7" s="313" t="s">
        <v>482</v>
      </c>
      <c r="C7" s="312">
        <v>446713658.20000005</v>
      </c>
      <c r="D7" s="312">
        <v>415062061.76000005</v>
      </c>
      <c r="E7" s="312">
        <v>375786609.27000004</v>
      </c>
      <c r="F7" s="291">
        <f t="shared" si="0"/>
        <v>-9.4625493651381037E-2</v>
      </c>
      <c r="G7" s="307">
        <f t="shared" si="1"/>
        <v>0.55152609149682008</v>
      </c>
      <c r="H7" s="308"/>
    </row>
    <row r="8" spans="1:8" x14ac:dyDescent="0.2">
      <c r="A8" s="404" t="s">
        <v>538</v>
      </c>
      <c r="B8" s="405"/>
      <c r="C8" s="312">
        <v>81298878</v>
      </c>
      <c r="D8" s="312">
        <v>92751908</v>
      </c>
      <c r="E8" s="312">
        <v>104487939</v>
      </c>
      <c r="F8" s="291">
        <f t="shared" si="0"/>
        <v>0.12653142402202658</v>
      </c>
      <c r="G8" s="307">
        <f t="shared" si="1"/>
        <v>0.1533525229043565</v>
      </c>
    </row>
    <row r="9" spans="1:8" x14ac:dyDescent="0.2">
      <c r="A9" s="406" t="s">
        <v>67</v>
      </c>
      <c r="B9" s="407"/>
      <c r="C9" s="314">
        <f>SUM(C4:C8)</f>
        <v>704909167.43000007</v>
      </c>
      <c r="D9" s="314">
        <f>SUM(D4:D8)</f>
        <v>692809508.62000012</v>
      </c>
      <c r="E9" s="314">
        <f>SUM(E4:E8)</f>
        <v>681357808.93000007</v>
      </c>
      <c r="F9" s="309">
        <f t="shared" si="0"/>
        <v>-1.6529362757752238E-2</v>
      </c>
      <c r="G9" s="310">
        <f t="shared" si="1"/>
        <v>1</v>
      </c>
    </row>
    <row r="10" spans="1:8" ht="28.5" customHeight="1" x14ac:dyDescent="0.2">
      <c r="A10" s="408" t="s">
        <v>539</v>
      </c>
      <c r="B10" s="408"/>
      <c r="C10" s="408"/>
      <c r="D10" s="408"/>
      <c r="E10" s="408"/>
      <c r="F10" s="408"/>
      <c r="G10" s="408"/>
    </row>
  </sheetData>
  <mergeCells count="11">
    <mergeCell ref="A4:A5"/>
    <mergeCell ref="A6:A7"/>
    <mergeCell ref="A8:B8"/>
    <mergeCell ref="A9:B9"/>
    <mergeCell ref="A10:G10"/>
    <mergeCell ref="G2:G3"/>
    <mergeCell ref="B1:E1"/>
    <mergeCell ref="A2:A3"/>
    <mergeCell ref="B2:B3"/>
    <mergeCell ref="C2:E2"/>
    <mergeCell ref="F2:F3"/>
  </mergeCells>
  <conditionalFormatting sqref="G4:G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{79B09F55-411F-4698-AB01-612D7B036CC3}</x14:id>
        </ext>
      </extLst>
    </cfRule>
  </conditionalFormatting>
  <pageMargins left="0.7" right="0.7" top="0.75" bottom="0.75" header="0.3" footer="0.3"/>
  <pageSetup orientation="portrait" r:id="rId1"/>
  <ignoredErrors>
    <ignoredError sqref="C9:E9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9B09F55-411F-4698-AB01-612D7B036CC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G4:G9</xm:sqref>
        </x14:conditionalFormatting>
        <x14:conditionalFormatting xmlns:xm="http://schemas.microsoft.com/office/excel/2006/main">
          <x14:cfRule type="iconSet" priority="2" id="{2E4926D9-25A4-414F-B62C-AE5F0C9490A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NoIcons" iconId="0"/>
              <x14:cfIcon iconSet="3Arrows" iconId="2"/>
            </x14:iconSet>
          </x14:cfRule>
          <xm:sqref>F4:F9</xm:sqref>
        </x14:conditionalFormatting>
      </x14:conditionalFormatting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B215-7B19-4620-AB6C-FA0E4E87D869}">
  <dimension ref="A1:G11"/>
  <sheetViews>
    <sheetView zoomScaleNormal="100" workbookViewId="0">
      <selection activeCell="F21" sqref="F21"/>
    </sheetView>
  </sheetViews>
  <sheetFormatPr baseColWidth="10" defaultColWidth="13.140625" defaultRowHeight="12.75" x14ac:dyDescent="0.2"/>
  <cols>
    <col min="1" max="1" width="10.5703125" style="306" customWidth="1"/>
    <col min="2" max="2" width="18" style="306" customWidth="1"/>
    <col min="3" max="3" width="18.42578125" style="306" bestFit="1" customWidth="1"/>
    <col min="4" max="5" width="19.85546875" style="306" bestFit="1" customWidth="1"/>
    <col min="6" max="6" width="18.7109375" style="306" customWidth="1"/>
    <col min="7" max="16384" width="13.140625" style="306"/>
  </cols>
  <sheetData>
    <row r="1" spans="1:7" x14ac:dyDescent="0.2">
      <c r="D1" s="315"/>
    </row>
    <row r="2" spans="1:7" x14ac:dyDescent="0.2">
      <c r="C2" s="391" t="s">
        <v>540</v>
      </c>
      <c r="D2" s="391"/>
      <c r="E2" s="391"/>
    </row>
    <row r="3" spans="1:7" x14ac:dyDescent="0.2">
      <c r="A3" s="399" t="s">
        <v>434</v>
      </c>
      <c r="B3" s="397" t="s">
        <v>534</v>
      </c>
      <c r="C3" s="401" t="s">
        <v>162</v>
      </c>
      <c r="D3" s="401"/>
      <c r="E3" s="401"/>
      <c r="F3" s="397" t="s">
        <v>541</v>
      </c>
      <c r="G3" s="397" t="s">
        <v>542</v>
      </c>
    </row>
    <row r="4" spans="1:7" x14ac:dyDescent="0.2">
      <c r="A4" s="400"/>
      <c r="B4" s="398"/>
      <c r="C4" s="290" t="s">
        <v>543</v>
      </c>
      <c r="D4" s="290" t="s">
        <v>544</v>
      </c>
      <c r="E4" s="290" t="s">
        <v>545</v>
      </c>
      <c r="F4" s="398"/>
      <c r="G4" s="398"/>
    </row>
    <row r="5" spans="1:7" x14ac:dyDescent="0.2">
      <c r="A5" s="402" t="s">
        <v>536</v>
      </c>
      <c r="B5" s="311" t="s">
        <v>481</v>
      </c>
      <c r="C5" s="312">
        <v>21237568410.82</v>
      </c>
      <c r="D5" s="312">
        <v>21137732836.479996</v>
      </c>
      <c r="E5" s="312">
        <v>22658877331.200008</v>
      </c>
      <c r="F5" s="291">
        <f t="shared" ref="F5:F10" si="0">(E5-D5)/D5</f>
        <v>7.1963464884691214E-2</v>
      </c>
      <c r="G5" s="307">
        <f t="shared" ref="G5:G10" si="1">E5/$E$10</f>
        <v>3.2640022914154326E-2</v>
      </c>
    </row>
    <row r="6" spans="1:7" x14ac:dyDescent="0.2">
      <c r="A6" s="403"/>
      <c r="B6" s="313" t="s">
        <v>482</v>
      </c>
      <c r="C6" s="312">
        <v>42763123748.999992</v>
      </c>
      <c r="D6" s="312">
        <v>31147220655.57</v>
      </c>
      <c r="E6" s="312">
        <v>30897442818.239994</v>
      </c>
      <c r="F6" s="291">
        <f t="shared" si="0"/>
        <v>-8.0192656703492529E-3</v>
      </c>
      <c r="G6" s="307">
        <f t="shared" si="1"/>
        <v>4.4507643818146612E-2</v>
      </c>
    </row>
    <row r="7" spans="1:7" x14ac:dyDescent="0.2">
      <c r="A7" s="402" t="s">
        <v>537</v>
      </c>
      <c r="B7" s="311" t="s">
        <v>481</v>
      </c>
      <c r="C7" s="312">
        <v>162835795118.09009</v>
      </c>
      <c r="D7" s="312">
        <v>172662260044.79001</v>
      </c>
      <c r="E7" s="312">
        <v>186297299206.03003</v>
      </c>
      <c r="F7" s="291">
        <f t="shared" si="0"/>
        <v>7.8969423646504916E-2</v>
      </c>
      <c r="G7" s="307">
        <f t="shared" si="1"/>
        <v>0.2683605205169205</v>
      </c>
    </row>
    <row r="8" spans="1:7" x14ac:dyDescent="0.2">
      <c r="A8" s="403"/>
      <c r="B8" s="313" t="s">
        <v>482</v>
      </c>
      <c r="C8" s="312">
        <v>260609039139.12997</v>
      </c>
      <c r="D8" s="312">
        <v>230514723454.45999</v>
      </c>
      <c r="E8" s="312">
        <v>240174948835.47003</v>
      </c>
      <c r="F8" s="291">
        <f t="shared" si="0"/>
        <v>4.1907194630535147E-2</v>
      </c>
      <c r="G8" s="307">
        <f t="shared" si="1"/>
        <v>0.3459710610905371</v>
      </c>
    </row>
    <row r="9" spans="1:7" x14ac:dyDescent="0.2">
      <c r="A9" s="404" t="s">
        <v>538</v>
      </c>
      <c r="B9" s="405"/>
      <c r="C9" s="312">
        <v>184475913792.95001</v>
      </c>
      <c r="D9" s="312">
        <v>197711383504.92999</v>
      </c>
      <c r="E9" s="312">
        <v>214176745046.57001</v>
      </c>
      <c r="F9" s="291">
        <f t="shared" si="0"/>
        <v>8.3279785158295885E-2</v>
      </c>
      <c r="G9" s="307">
        <f t="shared" si="1"/>
        <v>0.30852075166024151</v>
      </c>
    </row>
    <row r="10" spans="1:7" x14ac:dyDescent="0.2">
      <c r="A10" s="406" t="s">
        <v>67</v>
      </c>
      <c r="B10" s="407"/>
      <c r="C10" s="314">
        <f>SUM(C5:C9)</f>
        <v>671921440209.98999</v>
      </c>
      <c r="D10" s="314">
        <f>SUM(D5:D9)</f>
        <v>653173320496.22998</v>
      </c>
      <c r="E10" s="314">
        <f>SUM(E5:E9)</f>
        <v>694205313237.51001</v>
      </c>
      <c r="F10" s="309">
        <f t="shared" si="0"/>
        <v>6.2819456113282657E-2</v>
      </c>
      <c r="G10" s="309">
        <f t="shared" si="1"/>
        <v>1</v>
      </c>
    </row>
    <row r="11" spans="1:7" ht="29.25" customHeight="1" x14ac:dyDescent="0.2">
      <c r="A11" s="408" t="s">
        <v>539</v>
      </c>
      <c r="B11" s="408"/>
      <c r="C11" s="408"/>
      <c r="D11" s="408"/>
      <c r="E11" s="408"/>
      <c r="F11" s="408"/>
      <c r="G11" s="408"/>
    </row>
  </sheetData>
  <mergeCells count="11">
    <mergeCell ref="A5:A6"/>
    <mergeCell ref="A7:A8"/>
    <mergeCell ref="A9:B9"/>
    <mergeCell ref="A10:B10"/>
    <mergeCell ref="A11:G11"/>
    <mergeCell ref="G3:G4"/>
    <mergeCell ref="C2:E2"/>
    <mergeCell ref="A3:A4"/>
    <mergeCell ref="B3:B4"/>
    <mergeCell ref="C3:E3"/>
    <mergeCell ref="F3:F4"/>
  </mergeCells>
  <conditionalFormatting sqref="G5:G8 G1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{33143EA2-1776-4F2E-A5BA-AE89AAD39965}</x14:id>
        </ext>
      </extLst>
    </cfRule>
  </conditionalFormatting>
  <conditionalFormatting sqref="G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{4D4CF8BD-17B1-4500-A392-49F36A4B9455}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3143EA2-1776-4F2E-A5BA-AE89AAD399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G5:G8 G10</xm:sqref>
        </x14:conditionalFormatting>
        <x14:conditionalFormatting xmlns:xm="http://schemas.microsoft.com/office/excel/2006/main">
          <x14:cfRule type="dataBar" id="{4D4CF8BD-17B1-4500-A392-49F36A4B94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G9</xm:sqref>
        </x14:conditionalFormatting>
        <x14:conditionalFormatting xmlns:xm="http://schemas.microsoft.com/office/excel/2006/main">
          <x14:cfRule type="iconSet" priority="2" id="{F1F1A8BC-B090-44CD-9E56-6BD46428E46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NoIcons" iconId="0"/>
              <x14:cfIcon iconSet="3Arrows" iconId="2"/>
            </x14:iconSet>
          </x14:cfRule>
          <xm:sqref>F5:F10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DF44-5283-4E20-933E-76D3582BB0EA}">
  <dimension ref="A1:M27"/>
  <sheetViews>
    <sheetView workbookViewId="0">
      <selection activeCell="F17" sqref="F17"/>
    </sheetView>
  </sheetViews>
  <sheetFormatPr baseColWidth="10" defaultRowHeight="15" x14ac:dyDescent="0.25"/>
  <cols>
    <col min="1" max="1" width="14.7109375" style="4" bestFit="1" customWidth="1"/>
    <col min="2" max="7" width="14.140625" style="4" bestFit="1" customWidth="1"/>
    <col min="8" max="16384" width="11.42578125" style="4"/>
  </cols>
  <sheetData>
    <row r="1" spans="1:13" x14ac:dyDescent="0.25">
      <c r="B1" s="19">
        <v>2012</v>
      </c>
      <c r="C1" s="19">
        <v>2013</v>
      </c>
      <c r="D1" s="19">
        <v>2014</v>
      </c>
      <c r="E1" s="19">
        <v>2015</v>
      </c>
      <c r="F1" s="19">
        <v>2016</v>
      </c>
      <c r="G1" s="19">
        <v>2017</v>
      </c>
      <c r="I1" s="316" t="s">
        <v>56</v>
      </c>
      <c r="J1" s="316"/>
      <c r="K1" s="316"/>
      <c r="L1" s="316"/>
      <c r="M1" s="316"/>
    </row>
    <row r="2" spans="1:13" x14ac:dyDescent="0.25">
      <c r="A2" s="4" t="s">
        <v>54</v>
      </c>
      <c r="B2" s="110">
        <v>7464167</v>
      </c>
      <c r="C2" s="110">
        <v>11909724</v>
      </c>
      <c r="D2" s="110">
        <v>18626621</v>
      </c>
      <c r="E2" s="110">
        <v>21270706</v>
      </c>
      <c r="F2" s="110">
        <v>23748167</v>
      </c>
      <c r="G2" s="110">
        <v>25816219</v>
      </c>
    </row>
    <row r="3" spans="1:13" x14ac:dyDescent="0.25">
      <c r="A3" s="4" t="s">
        <v>55</v>
      </c>
      <c r="B3" s="110">
        <v>49066359</v>
      </c>
      <c r="C3" s="110">
        <v>50295114</v>
      </c>
      <c r="D3" s="110">
        <v>55330727</v>
      </c>
      <c r="E3" s="110">
        <v>57327470</v>
      </c>
      <c r="F3" s="110">
        <v>58684924</v>
      </c>
      <c r="G3" s="110">
        <v>62222011</v>
      </c>
    </row>
    <row r="5" spans="1:13" x14ac:dyDescent="0.25">
      <c r="B5" s="19">
        <v>2012</v>
      </c>
      <c r="C5" s="19">
        <v>2013</v>
      </c>
      <c r="D5" s="19">
        <v>2014</v>
      </c>
      <c r="E5" s="19">
        <v>2015</v>
      </c>
      <c r="F5" s="19">
        <v>2016</v>
      </c>
      <c r="G5" s="19">
        <v>2017</v>
      </c>
    </row>
    <row r="6" spans="1:13" x14ac:dyDescent="0.25">
      <c r="A6" s="4" t="s">
        <v>54</v>
      </c>
      <c r="B6" s="41">
        <f t="shared" ref="B6:G7" si="0">+B2/$H$7</f>
        <v>7.4641669999999998</v>
      </c>
      <c r="C6" s="41">
        <f t="shared" si="0"/>
        <v>11.909724000000001</v>
      </c>
      <c r="D6" s="41">
        <f t="shared" si="0"/>
        <v>18.626621</v>
      </c>
      <c r="E6" s="41">
        <f t="shared" si="0"/>
        <v>21.270706000000001</v>
      </c>
      <c r="F6" s="41">
        <f t="shared" si="0"/>
        <v>23.748166999999999</v>
      </c>
      <c r="G6" s="41">
        <f t="shared" si="0"/>
        <v>25.816219</v>
      </c>
    </row>
    <row r="7" spans="1:13" x14ac:dyDescent="0.25">
      <c r="A7" s="4" t="s">
        <v>55</v>
      </c>
      <c r="B7" s="41">
        <f t="shared" si="0"/>
        <v>49.066358999999999</v>
      </c>
      <c r="C7" s="41">
        <f t="shared" si="0"/>
        <v>50.295113999999998</v>
      </c>
      <c r="D7" s="41">
        <f t="shared" si="0"/>
        <v>55.330727000000003</v>
      </c>
      <c r="E7" s="41">
        <f t="shared" si="0"/>
        <v>57.327469999999998</v>
      </c>
      <c r="F7" s="41">
        <f t="shared" si="0"/>
        <v>58.684924000000002</v>
      </c>
      <c r="G7" s="41">
        <f t="shared" si="0"/>
        <v>62.222011000000002</v>
      </c>
      <c r="H7" s="4">
        <v>1000000</v>
      </c>
    </row>
    <row r="8" spans="1:13" x14ac:dyDescent="0.25">
      <c r="C8" s="68"/>
      <c r="D8" s="68"/>
      <c r="E8" s="68"/>
      <c r="F8" s="68"/>
      <c r="G8" s="68"/>
    </row>
    <row r="9" spans="1:13" x14ac:dyDescent="0.25">
      <c r="C9" s="68"/>
      <c r="D9" s="68"/>
      <c r="E9" s="68"/>
      <c r="F9" s="68"/>
      <c r="G9" s="68"/>
    </row>
    <row r="26" spans="1:6" x14ac:dyDescent="0.25">
      <c r="A26" s="342" t="s">
        <v>57</v>
      </c>
      <c r="B26" s="342"/>
      <c r="C26" s="342"/>
      <c r="D26" s="342"/>
      <c r="E26" s="342"/>
      <c r="F26" s="342"/>
    </row>
    <row r="27" spans="1:6" x14ac:dyDescent="0.25">
      <c r="A27" s="344" t="s">
        <v>58</v>
      </c>
      <c r="B27" s="344"/>
      <c r="C27" s="344"/>
      <c r="D27" s="344"/>
      <c r="E27" s="344"/>
      <c r="F27" s="344"/>
    </row>
  </sheetData>
  <mergeCells count="2">
    <mergeCell ref="A26:F26"/>
    <mergeCell ref="A27:F27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B455-7F45-4806-8A63-3695DC96E7C2}">
  <dimension ref="A1:L64"/>
  <sheetViews>
    <sheetView topLeftCell="A48" workbookViewId="0">
      <selection activeCell="G60" sqref="G60"/>
    </sheetView>
  </sheetViews>
  <sheetFormatPr baseColWidth="10" defaultRowHeight="15" x14ac:dyDescent="0.25"/>
  <cols>
    <col min="1" max="1" width="24.28515625" style="9" bestFit="1" customWidth="1"/>
    <col min="2" max="3" width="18.85546875" style="9" bestFit="1" customWidth="1"/>
    <col min="4" max="4" width="11.42578125" style="9"/>
    <col min="5" max="5" width="25.7109375" style="9" bestFit="1" customWidth="1"/>
    <col min="6" max="16384" width="11.42578125" style="9"/>
  </cols>
  <sheetData>
    <row r="1" spans="1:7" hidden="1" x14ac:dyDescent="0.25">
      <c r="B1" s="70">
        <v>2012</v>
      </c>
      <c r="C1" s="70">
        <v>2017</v>
      </c>
      <c r="F1" s="70">
        <v>2012</v>
      </c>
      <c r="G1" s="70">
        <v>2017</v>
      </c>
    </row>
    <row r="2" spans="1:7" hidden="1" x14ac:dyDescent="0.25">
      <c r="A2" s="9" t="s">
        <v>59</v>
      </c>
      <c r="B2" s="9">
        <v>8080396046561.7402</v>
      </c>
      <c r="C2" s="9">
        <v>4645604508320.9902</v>
      </c>
      <c r="E2" s="9" t="s">
        <v>59</v>
      </c>
      <c r="F2" s="68">
        <v>0.50023930594832233</v>
      </c>
      <c r="G2" s="68">
        <v>0.25609747058065585</v>
      </c>
    </row>
    <row r="3" spans="1:7" hidden="1" x14ac:dyDescent="0.25">
      <c r="A3" s="9" t="s">
        <v>54</v>
      </c>
      <c r="B3" s="9">
        <v>1271779113548.8228</v>
      </c>
      <c r="C3" s="9">
        <v>4791772342454.8701</v>
      </c>
      <c r="E3" s="9" t="s">
        <v>60</v>
      </c>
      <c r="F3" s="68">
        <v>0.16790892649709177</v>
      </c>
      <c r="G3" s="68">
        <v>0.19437179100154317</v>
      </c>
    </row>
    <row r="4" spans="1:7" hidden="1" x14ac:dyDescent="0.25">
      <c r="A4" s="9" t="s">
        <v>61</v>
      </c>
      <c r="B4" s="9">
        <v>2166867385653.865</v>
      </c>
      <c r="C4" s="9">
        <v>1827499993748.72</v>
      </c>
      <c r="E4" s="9" t="s">
        <v>61</v>
      </c>
      <c r="F4" s="68">
        <v>0.13414592933755687</v>
      </c>
      <c r="G4" s="68">
        <v>0.10074428958533153</v>
      </c>
    </row>
    <row r="5" spans="1:7" hidden="1" x14ac:dyDescent="0.25">
      <c r="A5" s="9" t="s">
        <v>60</v>
      </c>
      <c r="B5" s="9">
        <v>2712243139865.7202</v>
      </c>
      <c r="C5" s="9">
        <v>3525901550374</v>
      </c>
      <c r="E5" s="9" t="s">
        <v>62</v>
      </c>
      <c r="F5" s="68">
        <v>9.112233862913785E-2</v>
      </c>
      <c r="G5" s="68">
        <v>0.16917463085796505</v>
      </c>
    </row>
    <row r="6" spans="1:7" hidden="1" x14ac:dyDescent="0.25">
      <c r="A6" s="9" t="s">
        <v>63</v>
      </c>
      <c r="B6" s="9">
        <v>449870661784.27002</v>
      </c>
      <c r="C6" s="9">
        <v>280382096310.21997</v>
      </c>
      <c r="E6" s="9" t="s">
        <v>54</v>
      </c>
      <c r="F6" s="68">
        <v>7.8733009794976591E-2</v>
      </c>
      <c r="G6" s="68">
        <v>0.26415524057267536</v>
      </c>
    </row>
    <row r="7" spans="1:7" hidden="1" x14ac:dyDescent="0.25">
      <c r="A7" s="9" t="s">
        <v>62</v>
      </c>
      <c r="B7" s="9">
        <v>1471904698525.25</v>
      </c>
      <c r="C7" s="9">
        <v>3068825420358</v>
      </c>
      <c r="E7" s="9" t="s">
        <v>63</v>
      </c>
      <c r="F7" s="68">
        <v>2.7850489792914653E-2</v>
      </c>
      <c r="G7" s="68">
        <v>1.5456577401829007E-2</v>
      </c>
    </row>
    <row r="8" spans="1:7" hidden="1" x14ac:dyDescent="0.25">
      <c r="B8" s="9">
        <f>+SUM(B2:B7)</f>
        <v>16153061045939.668</v>
      </c>
      <c r="C8" s="9">
        <f>+SUM(C2:C7)</f>
        <v>18139985911566.801</v>
      </c>
      <c r="F8" s="68"/>
      <c r="G8" s="68"/>
    </row>
    <row r="9" spans="1:7" hidden="1" x14ac:dyDescent="0.25"/>
    <row r="10" spans="1:7" hidden="1" x14ac:dyDescent="0.25"/>
    <row r="11" spans="1:7" hidden="1" x14ac:dyDescent="0.25"/>
    <row r="12" spans="1:7" hidden="1" x14ac:dyDescent="0.25"/>
    <row r="13" spans="1:7" hidden="1" x14ac:dyDescent="0.25"/>
    <row r="14" spans="1:7" hidden="1" x14ac:dyDescent="0.25"/>
    <row r="15" spans="1:7" hidden="1" x14ac:dyDescent="0.25"/>
    <row r="16" spans="1:7" hidden="1" x14ac:dyDescent="0.25"/>
    <row r="17" spans="1:11" hidden="1" x14ac:dyDescent="0.25">
      <c r="B17" s="70"/>
      <c r="C17" s="70"/>
    </row>
    <row r="18" spans="1:11" hidden="1" x14ac:dyDescent="0.25">
      <c r="B18" s="70">
        <v>2008</v>
      </c>
      <c r="C18" s="70">
        <v>2009</v>
      </c>
      <c r="D18" s="70">
        <v>2010</v>
      </c>
      <c r="E18" s="70">
        <v>2011</v>
      </c>
      <c r="F18" s="70">
        <v>2012</v>
      </c>
      <c r="G18" s="70">
        <v>2013</v>
      </c>
      <c r="H18" s="70">
        <v>2014</v>
      </c>
      <c r="I18" s="70">
        <v>2015</v>
      </c>
      <c r="J18" s="70">
        <v>2016</v>
      </c>
      <c r="K18" s="70">
        <v>2017</v>
      </c>
    </row>
    <row r="19" spans="1:11" hidden="1" x14ac:dyDescent="0.25">
      <c r="A19" s="9" t="s">
        <v>61</v>
      </c>
      <c r="B19" s="71">
        <v>0.1789066320380889</v>
      </c>
      <c r="C19" s="71">
        <v>0.16616409692452663</v>
      </c>
      <c r="D19" s="71">
        <v>0.15798483238168032</v>
      </c>
      <c r="E19" s="71">
        <v>0.15477884149761661</v>
      </c>
      <c r="F19" s="71">
        <v>0.15092470726188625</v>
      </c>
      <c r="G19" s="71">
        <v>0.15138147592471812</v>
      </c>
      <c r="H19" s="71">
        <v>0.1506644515867607</v>
      </c>
      <c r="I19" s="71">
        <v>0.14748447749697349</v>
      </c>
      <c r="J19" s="71">
        <v>0.14597576567087012</v>
      </c>
      <c r="K19" s="71">
        <v>0.14176153186640753</v>
      </c>
    </row>
    <row r="20" spans="1:11" hidden="1" x14ac:dyDescent="0.25">
      <c r="A20" s="9" t="s">
        <v>60</v>
      </c>
      <c r="D20" s="71">
        <v>5.8259442670361476E-2</v>
      </c>
      <c r="E20" s="71">
        <v>7.2346549381544209E-2</v>
      </c>
      <c r="F20" s="71">
        <v>8.3696896104731661E-2</v>
      </c>
      <c r="G20" s="71">
        <v>9.5449364508532475E-2</v>
      </c>
      <c r="H20" s="71">
        <v>0.10598773814334742</v>
      </c>
      <c r="I20" s="71">
        <v>0.1151694574273332</v>
      </c>
      <c r="J20" s="71">
        <v>0.12182408658064497</v>
      </c>
      <c r="K20" s="71">
        <v>0.12823841883514089</v>
      </c>
    </row>
    <row r="21" spans="1:11" hidden="1" x14ac:dyDescent="0.25">
      <c r="A21" s="9" t="s">
        <v>62</v>
      </c>
      <c r="B21" s="71">
        <v>7.1002532285612333E-2</v>
      </c>
      <c r="C21" s="71">
        <v>7.1196668690729895E-2</v>
      </c>
      <c r="D21" s="71">
        <v>7.7122216718131284E-2</v>
      </c>
      <c r="E21" s="71">
        <v>8.4090097772809458E-2</v>
      </c>
      <c r="F21" s="71">
        <v>9.2534442029029218E-2</v>
      </c>
      <c r="G21" s="71">
        <v>9.8991536285084253E-2</v>
      </c>
      <c r="H21" s="71">
        <v>0.10275372176036958</v>
      </c>
      <c r="I21" s="71">
        <v>0.10644333112982371</v>
      </c>
      <c r="J21" s="71">
        <v>0.11146491236059755</v>
      </c>
      <c r="K21" s="71">
        <v>0.11297369091765699</v>
      </c>
    </row>
    <row r="22" spans="1:11" hidden="1" x14ac:dyDescent="0.25"/>
    <row r="23" spans="1:11" hidden="1" x14ac:dyDescent="0.25"/>
    <row r="24" spans="1:11" hidden="1" x14ac:dyDescent="0.25"/>
    <row r="25" spans="1:11" hidden="1" x14ac:dyDescent="0.25"/>
    <row r="26" spans="1:11" hidden="1" x14ac:dyDescent="0.25">
      <c r="B26" s="70">
        <v>2008</v>
      </c>
      <c r="C26" s="70">
        <v>2009</v>
      </c>
      <c r="D26" s="70">
        <v>2010</v>
      </c>
      <c r="E26" s="70">
        <v>2011</v>
      </c>
      <c r="F26" s="70">
        <v>2012</v>
      </c>
      <c r="G26" s="70">
        <v>2013</v>
      </c>
      <c r="H26" s="70">
        <v>2014</v>
      </c>
      <c r="I26" s="70">
        <v>2015</v>
      </c>
      <c r="J26" s="70">
        <v>2016</v>
      </c>
      <c r="K26" s="70">
        <v>2017</v>
      </c>
    </row>
    <row r="27" spans="1:11" hidden="1" x14ac:dyDescent="0.25">
      <c r="A27" s="9" t="s">
        <v>61</v>
      </c>
      <c r="B27" s="68">
        <v>0.68314628844499403</v>
      </c>
      <c r="C27" s="68">
        <v>0.62733682719886774</v>
      </c>
      <c r="D27" s="68">
        <v>0.58975581378943542</v>
      </c>
      <c r="E27" s="68">
        <v>0.57178133361274952</v>
      </c>
      <c r="F27" s="68">
        <v>0.55178583355682298</v>
      </c>
      <c r="G27" s="68">
        <v>0.5478329515231205</v>
      </c>
      <c r="H27" s="68">
        <v>0.5398246520483484</v>
      </c>
      <c r="I27" s="68">
        <v>0.52331837805807158</v>
      </c>
      <c r="J27" s="68">
        <v>0.51303790425707785</v>
      </c>
      <c r="K27" s="68">
        <v>0.4936986017209371</v>
      </c>
    </row>
    <row r="28" spans="1:11" hidden="1" x14ac:dyDescent="0.25">
      <c r="A28" s="9" t="s">
        <v>60</v>
      </c>
      <c r="D28" s="69">
        <v>0.21748192218838722</v>
      </c>
      <c r="E28" s="69">
        <v>0.26726137815353124</v>
      </c>
      <c r="F28" s="69">
        <v>0.30599868252937096</v>
      </c>
      <c r="G28" s="69">
        <v>0.34542077728003828</v>
      </c>
      <c r="H28" s="69">
        <v>0.37974979009349552</v>
      </c>
      <c r="I28" s="69">
        <v>0.40865516619494369</v>
      </c>
      <c r="J28" s="69">
        <v>0.4281558228527178</v>
      </c>
      <c r="K28" s="69">
        <v>0.51295367534056358</v>
      </c>
    </row>
    <row r="29" spans="1:11" hidden="1" x14ac:dyDescent="0.25">
      <c r="A29" s="9" t="s">
        <v>62</v>
      </c>
      <c r="B29" s="40">
        <v>0.27111972232971926</v>
      </c>
      <c r="C29" s="40">
        <v>0.26879628674453315</v>
      </c>
      <c r="D29" s="40">
        <v>0.29027751450064293</v>
      </c>
      <c r="E29" s="40">
        <v>0.31064419259724119</v>
      </c>
      <c r="F29" s="40">
        <v>0.33830904928710526</v>
      </c>
      <c r="G29" s="40">
        <v>0.35823190575557673</v>
      </c>
      <c r="H29" s="40">
        <v>0.36816243985743574</v>
      </c>
      <c r="I29" s="40">
        <v>0.3776922991987457</v>
      </c>
      <c r="J29" s="40">
        <v>0.3917480738865643</v>
      </c>
      <c r="K29" s="40">
        <v>0.39344208899958483</v>
      </c>
    </row>
    <row r="30" spans="1:11" hidden="1" x14ac:dyDescent="0.25"/>
    <row r="31" spans="1:11" hidden="1" x14ac:dyDescent="0.25"/>
    <row r="32" spans="1:11" hidden="1" x14ac:dyDescent="0.25"/>
    <row r="33" spans="2:11" hidden="1" x14ac:dyDescent="0.25"/>
    <row r="34" spans="2:11" hidden="1" x14ac:dyDescent="0.25"/>
    <row r="35" spans="2:11" hidden="1" x14ac:dyDescent="0.25"/>
    <row r="36" spans="2:11" hidden="1" x14ac:dyDescent="0.25"/>
    <row r="37" spans="2:11" hidden="1" x14ac:dyDescent="0.25"/>
    <row r="38" spans="2:11" hidden="1" x14ac:dyDescent="0.25"/>
    <row r="39" spans="2:11" hidden="1" x14ac:dyDescent="0.25"/>
    <row r="40" spans="2:11" hidden="1" x14ac:dyDescent="0.25"/>
    <row r="41" spans="2:11" hidden="1" x14ac:dyDescent="0.25"/>
    <row r="42" spans="2:11" hidden="1" x14ac:dyDescent="0.25"/>
    <row r="43" spans="2:11" hidden="1" x14ac:dyDescent="0.25"/>
    <row r="44" spans="2:11" hidden="1" x14ac:dyDescent="0.25"/>
    <row r="45" spans="2:11" hidden="1" x14ac:dyDescent="0.25"/>
    <row r="46" spans="2:11" hidden="1" x14ac:dyDescent="0.25"/>
    <row r="47" spans="2:11" hidden="1" x14ac:dyDescent="0.25">
      <c r="B47" s="70">
        <v>2008</v>
      </c>
      <c r="C47" s="70">
        <v>2009</v>
      </c>
      <c r="D47" s="70">
        <v>2010</v>
      </c>
      <c r="E47" s="70">
        <v>2011</v>
      </c>
      <c r="F47" s="70">
        <v>2012</v>
      </c>
      <c r="G47" s="70">
        <v>2013</v>
      </c>
      <c r="H47" s="70">
        <v>2014</v>
      </c>
      <c r="I47" s="70">
        <v>2015</v>
      </c>
      <c r="J47" s="70">
        <v>2016</v>
      </c>
      <c r="K47" s="70">
        <v>2017</v>
      </c>
    </row>
    <row r="48" spans="2:11" x14ac:dyDescent="0.25">
      <c r="B48" s="68"/>
      <c r="C48" s="68"/>
      <c r="D48" s="68"/>
    </row>
    <row r="50" spans="2:12" x14ac:dyDescent="0.25">
      <c r="B50" s="345" t="s">
        <v>65</v>
      </c>
      <c r="C50" s="345"/>
      <c r="D50" s="345"/>
      <c r="E50" s="345"/>
    </row>
    <row r="54" spans="2:12" x14ac:dyDescent="0.25">
      <c r="F54" s="110" t="s">
        <v>59</v>
      </c>
      <c r="G54" s="317">
        <v>1.0533370280506196</v>
      </c>
      <c r="H54" s="317">
        <v>1.0673589059030448</v>
      </c>
      <c r="I54" s="317">
        <v>1.1609033249214933</v>
      </c>
      <c r="J54" s="317">
        <v>1.1892825828382871</v>
      </c>
      <c r="K54" s="317">
        <v>1.2038499122871582</v>
      </c>
      <c r="L54" s="317">
        <v>1.2623246078252386</v>
      </c>
    </row>
    <row r="55" spans="2:12" x14ac:dyDescent="0.25">
      <c r="F55" s="110" t="s">
        <v>54</v>
      </c>
      <c r="G55" s="65">
        <v>0.16023776055308098</v>
      </c>
      <c r="H55" s="65">
        <v>0.25274721473436235</v>
      </c>
      <c r="I55" s="65">
        <v>0.3908082800168613</v>
      </c>
      <c r="J55" s="65">
        <v>0.44126978166791331</v>
      </c>
      <c r="K55" s="65">
        <v>0.48716479141952684</v>
      </c>
      <c r="L55" s="65">
        <v>0.52400000000000002</v>
      </c>
    </row>
    <row r="57" spans="2:12" x14ac:dyDescent="0.25">
      <c r="E57" s="69"/>
    </row>
    <row r="64" spans="2:12" ht="30" customHeight="1" x14ac:dyDescent="0.25">
      <c r="B64" s="346" t="s">
        <v>64</v>
      </c>
      <c r="C64" s="346"/>
      <c r="D64" s="346"/>
      <c r="E64" s="346"/>
    </row>
  </sheetData>
  <mergeCells count="2">
    <mergeCell ref="B50:E50"/>
    <mergeCell ref="B64:E6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3FEA-0DEF-4ECC-8774-327649928742}">
  <dimension ref="A1:I34"/>
  <sheetViews>
    <sheetView workbookViewId="0">
      <selection activeCell="B16" sqref="B16:G16"/>
    </sheetView>
  </sheetViews>
  <sheetFormatPr baseColWidth="10" defaultRowHeight="15" x14ac:dyDescent="0.25"/>
  <cols>
    <col min="1" max="1" width="11.42578125" style="4"/>
    <col min="2" max="3" width="14.140625" style="4" bestFit="1" customWidth="1"/>
    <col min="4" max="4" width="13.140625" style="4" bestFit="1" customWidth="1"/>
    <col min="5" max="5" width="13.28515625" style="4" customWidth="1"/>
    <col min="6" max="13" width="11.42578125" style="4"/>
    <col min="14" max="14" width="12.85546875" style="4" customWidth="1"/>
    <col min="15" max="15" width="22.42578125" style="4" customWidth="1"/>
    <col min="16" max="16384" width="11.42578125" style="4"/>
  </cols>
  <sheetData>
    <row r="1" spans="1:9" x14ac:dyDescent="0.25">
      <c r="A1" s="10" t="s">
        <v>546</v>
      </c>
    </row>
    <row r="2" spans="1:9" x14ac:dyDescent="0.25">
      <c r="A2" s="19"/>
      <c r="B2" s="19" t="s">
        <v>67</v>
      </c>
      <c r="C2" s="19" t="s">
        <v>68</v>
      </c>
      <c r="D2" s="19" t="s">
        <v>69</v>
      </c>
      <c r="G2" s="19" t="str">
        <f>B2</f>
        <v>Total</v>
      </c>
      <c r="H2" s="19" t="str">
        <f>C2</f>
        <v xml:space="preserve">Demanda </v>
      </c>
      <c r="I2" s="19" t="str">
        <f>D2</f>
        <v>Suscripción</v>
      </c>
    </row>
    <row r="3" spans="1:9" x14ac:dyDescent="0.25">
      <c r="A3" s="19" t="s">
        <v>86</v>
      </c>
      <c r="B3" s="110">
        <v>16508862</v>
      </c>
      <c r="C3" s="110">
        <v>10277809</v>
      </c>
      <c r="D3" s="110">
        <v>6231053</v>
      </c>
      <c r="F3" s="19" t="s">
        <v>70</v>
      </c>
      <c r="G3" s="83">
        <f t="shared" ref="G3:G14" si="0">B3/1000000</f>
        <v>16.508862000000001</v>
      </c>
      <c r="H3" s="318">
        <f t="shared" ref="H3:H14" si="1">C3/1000000</f>
        <v>10.277809</v>
      </c>
      <c r="I3" s="318">
        <f t="shared" ref="I3:I14" si="2">D3/1000000</f>
        <v>6.2310530000000002</v>
      </c>
    </row>
    <row r="4" spans="1:9" x14ac:dyDescent="0.25">
      <c r="A4" s="19" t="s">
        <v>87</v>
      </c>
      <c r="B4" s="110">
        <v>17601081</v>
      </c>
      <c r="C4" s="110">
        <v>11132586</v>
      </c>
      <c r="D4" s="110">
        <v>6468495</v>
      </c>
      <c r="F4" s="19" t="s">
        <v>71</v>
      </c>
      <c r="G4" s="83">
        <f t="shared" si="0"/>
        <v>17.601081000000001</v>
      </c>
      <c r="H4" s="318">
        <f t="shared" si="1"/>
        <v>11.132586</v>
      </c>
      <c r="I4" s="318">
        <f t="shared" si="2"/>
        <v>6.4684949999999999</v>
      </c>
    </row>
    <row r="5" spans="1:9" x14ac:dyDescent="0.25">
      <c r="A5" s="19" t="s">
        <v>88</v>
      </c>
      <c r="B5" s="110">
        <v>19536812</v>
      </c>
      <c r="C5" s="110">
        <v>12729521</v>
      </c>
      <c r="D5" s="110">
        <v>6807291</v>
      </c>
      <c r="F5" s="19" t="s">
        <v>72</v>
      </c>
      <c r="G5" s="83">
        <f t="shared" si="0"/>
        <v>19.536812000000001</v>
      </c>
      <c r="H5" s="318">
        <f t="shared" si="1"/>
        <v>12.729521</v>
      </c>
      <c r="I5" s="318">
        <f t="shared" si="2"/>
        <v>6.8072910000000002</v>
      </c>
    </row>
    <row r="6" spans="1:9" x14ac:dyDescent="0.25">
      <c r="A6" s="19" t="s">
        <v>89</v>
      </c>
      <c r="B6" s="110">
        <v>21270706</v>
      </c>
      <c r="C6" s="110">
        <v>13997560</v>
      </c>
      <c r="D6" s="110">
        <v>7273146</v>
      </c>
      <c r="F6" s="19" t="s">
        <v>73</v>
      </c>
      <c r="G6" s="83">
        <f t="shared" si="0"/>
        <v>21.270706000000001</v>
      </c>
      <c r="H6" s="318">
        <f t="shared" si="1"/>
        <v>13.99756</v>
      </c>
      <c r="I6" s="318">
        <f t="shared" si="2"/>
        <v>7.2731459999999997</v>
      </c>
    </row>
    <row r="7" spans="1:9" x14ac:dyDescent="0.25">
      <c r="A7" s="19" t="s">
        <v>90</v>
      </c>
      <c r="B7" s="110">
        <v>21074469</v>
      </c>
      <c r="C7" s="110">
        <v>13033155</v>
      </c>
      <c r="D7" s="110">
        <v>8041314</v>
      </c>
      <c r="F7" s="19" t="s">
        <v>74</v>
      </c>
      <c r="G7" s="83">
        <f t="shared" si="0"/>
        <v>21.074469000000001</v>
      </c>
      <c r="H7" s="318">
        <f t="shared" si="1"/>
        <v>13.033155000000001</v>
      </c>
      <c r="I7" s="318">
        <f t="shared" si="2"/>
        <v>8.0413139999999999</v>
      </c>
    </row>
    <row r="8" spans="1:9" x14ac:dyDescent="0.25">
      <c r="A8" s="19" t="s">
        <v>91</v>
      </c>
      <c r="B8" s="110">
        <v>21313548</v>
      </c>
      <c r="C8" s="110">
        <v>12679530</v>
      </c>
      <c r="D8" s="110">
        <v>8634018</v>
      </c>
      <c r="F8" s="19" t="s">
        <v>75</v>
      </c>
      <c r="G8" s="83">
        <f t="shared" si="0"/>
        <v>21.313548000000001</v>
      </c>
      <c r="H8" s="318">
        <f t="shared" si="1"/>
        <v>12.67953</v>
      </c>
      <c r="I8" s="318">
        <f t="shared" si="2"/>
        <v>8.6340179999999993</v>
      </c>
    </row>
    <row r="9" spans="1:9" x14ac:dyDescent="0.25">
      <c r="A9" s="19" t="s">
        <v>92</v>
      </c>
      <c r="B9" s="110">
        <v>21875422</v>
      </c>
      <c r="C9" s="110">
        <v>12634863</v>
      </c>
      <c r="D9" s="110">
        <v>9240559</v>
      </c>
      <c r="F9" s="19" t="s">
        <v>76</v>
      </c>
      <c r="G9" s="83">
        <f t="shared" si="0"/>
        <v>21.875422</v>
      </c>
      <c r="H9" s="318">
        <f t="shared" si="1"/>
        <v>12.634862999999999</v>
      </c>
      <c r="I9" s="318">
        <f t="shared" si="2"/>
        <v>9.2405589999999993</v>
      </c>
    </row>
    <row r="10" spans="1:9" x14ac:dyDescent="0.25">
      <c r="A10" s="19" t="s">
        <v>93</v>
      </c>
      <c r="B10" s="110">
        <v>23748167</v>
      </c>
      <c r="C10" s="110">
        <v>13831615</v>
      </c>
      <c r="D10" s="110">
        <v>9916552</v>
      </c>
      <c r="F10" s="19" t="s">
        <v>77</v>
      </c>
      <c r="G10" s="83">
        <f t="shared" si="0"/>
        <v>23.748166999999999</v>
      </c>
      <c r="H10" s="318">
        <f t="shared" si="1"/>
        <v>13.831614999999999</v>
      </c>
      <c r="I10" s="318">
        <f t="shared" si="2"/>
        <v>9.9165519999999994</v>
      </c>
    </row>
    <row r="11" spans="1:9" x14ac:dyDescent="0.25">
      <c r="A11" s="19" t="s">
        <v>94</v>
      </c>
      <c r="B11" s="110">
        <v>23216663</v>
      </c>
      <c r="C11" s="110">
        <v>13119857</v>
      </c>
      <c r="D11" s="110">
        <v>10096806</v>
      </c>
      <c r="F11" s="19" t="s">
        <v>78</v>
      </c>
      <c r="G11" s="83">
        <f t="shared" si="0"/>
        <v>23.216663</v>
      </c>
      <c r="H11" s="318">
        <f t="shared" si="1"/>
        <v>13.119857</v>
      </c>
      <c r="I11" s="318">
        <f t="shared" si="2"/>
        <v>10.096806000000001</v>
      </c>
    </row>
    <row r="12" spans="1:9" x14ac:dyDescent="0.25">
      <c r="A12" s="19" t="s">
        <v>95</v>
      </c>
      <c r="B12" s="110">
        <v>23749663</v>
      </c>
      <c r="C12" s="110">
        <v>13524298</v>
      </c>
      <c r="D12" s="110">
        <v>10225365</v>
      </c>
      <c r="F12" s="19" t="s">
        <v>79</v>
      </c>
      <c r="G12" s="83">
        <f t="shared" si="0"/>
        <v>23.749663000000002</v>
      </c>
      <c r="H12" s="318">
        <f t="shared" si="1"/>
        <v>13.524298</v>
      </c>
      <c r="I12" s="318">
        <f t="shared" si="2"/>
        <v>10.225365</v>
      </c>
    </row>
    <row r="13" spans="1:9" x14ac:dyDescent="0.25">
      <c r="A13" s="19" t="s">
        <v>96</v>
      </c>
      <c r="B13" s="110">
        <v>24073323</v>
      </c>
      <c r="C13" s="110">
        <v>13676326</v>
      </c>
      <c r="D13" s="110">
        <v>10396997</v>
      </c>
      <c r="F13" s="19" t="s">
        <v>80</v>
      </c>
      <c r="G13" s="83">
        <f t="shared" si="0"/>
        <v>24.073322999999998</v>
      </c>
      <c r="H13" s="318">
        <f t="shared" si="1"/>
        <v>13.676326</v>
      </c>
      <c r="I13" s="318">
        <f t="shared" si="2"/>
        <v>10.396997000000001</v>
      </c>
    </row>
    <row r="14" spans="1:9" x14ac:dyDescent="0.25">
      <c r="A14" s="19" t="s">
        <v>97</v>
      </c>
      <c r="B14" s="110">
        <f>SUM(C14:D14)</f>
        <v>25755036</v>
      </c>
      <c r="C14" s="110">
        <v>15177943</v>
      </c>
      <c r="D14" s="110">
        <v>10577093</v>
      </c>
      <c r="F14" s="19" t="s">
        <v>81</v>
      </c>
      <c r="G14" s="83">
        <f t="shared" si="0"/>
        <v>25.755036</v>
      </c>
      <c r="H14" s="318">
        <f t="shared" si="1"/>
        <v>15.177943000000001</v>
      </c>
      <c r="I14" s="318">
        <f t="shared" si="2"/>
        <v>10.577093</v>
      </c>
    </row>
    <row r="16" spans="1:9" ht="34.5" customHeight="1" x14ac:dyDescent="0.25">
      <c r="B16" s="347" t="s">
        <v>100</v>
      </c>
      <c r="C16" s="347"/>
      <c r="D16" s="347"/>
      <c r="E16" s="347"/>
      <c r="F16" s="347"/>
      <c r="G16" s="347"/>
    </row>
    <row r="17" spans="3:4" x14ac:dyDescent="0.25">
      <c r="C17" s="40"/>
      <c r="D17" s="40"/>
    </row>
    <row r="34" spans="2:8" x14ac:dyDescent="0.25">
      <c r="B34" s="338" t="s">
        <v>99</v>
      </c>
      <c r="C34" s="338"/>
      <c r="D34" s="338"/>
      <c r="E34" s="338"/>
      <c r="F34" s="338"/>
      <c r="G34" s="338"/>
      <c r="H34" s="338"/>
    </row>
  </sheetData>
  <mergeCells count="2">
    <mergeCell ref="B16:G16"/>
    <mergeCell ref="B34:H34"/>
  </mergeCells>
  <pageMargins left="0.7" right="0.7" top="0.75" bottom="0.75" header="0.3" footer="0.3"/>
  <pageSetup paperSize="9"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31B6319-1B88-45D4-9824-FE9BBE5A61C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67</vt:i4>
      </vt:variant>
      <vt:variant>
        <vt:lpstr>Rangos con nombre</vt:lpstr>
      </vt:variant>
      <vt:variant>
        <vt:i4>40</vt:i4>
      </vt:variant>
    </vt:vector>
  </HeadingPairs>
  <TitlesOfParts>
    <vt:vector size="107" baseType="lpstr">
      <vt:lpstr>Gráfico 1</vt:lpstr>
      <vt:lpstr>Gráficos 2, 3, 4 y 5</vt:lpstr>
      <vt:lpstr>Gráficos 6 y 7</vt:lpstr>
      <vt:lpstr>Gráfica 8</vt:lpstr>
      <vt:lpstr>Gráfica 9</vt:lpstr>
      <vt:lpstr>Gráfica 10</vt:lpstr>
      <vt:lpstr>Gráfica 11</vt:lpstr>
      <vt:lpstr>Gráfica 12</vt:lpstr>
      <vt:lpstr>Gráfica 13</vt:lpstr>
      <vt:lpstr>Gráfica 14 y 15</vt:lpstr>
      <vt:lpstr>Gráfica 16, 17 y 18</vt:lpstr>
      <vt:lpstr>Gráfica 19</vt:lpstr>
      <vt:lpstr>Gráfica 20</vt:lpstr>
      <vt:lpstr>Gráfica 21 y Tabla 1</vt:lpstr>
      <vt:lpstr>Gráfica 22 y 23</vt:lpstr>
      <vt:lpstr>Gráfica 24, 25 y 26</vt:lpstr>
      <vt:lpstr>Gráfica 27 y Tabla 2</vt:lpstr>
      <vt:lpstr>Gráfica 28 y 29</vt:lpstr>
      <vt:lpstr>Caja 1. Portabilidad Numérica</vt:lpstr>
      <vt:lpstr>Gráfica 30</vt:lpstr>
      <vt:lpstr>Gráfica 31</vt:lpstr>
      <vt:lpstr>Gráfica 32</vt:lpstr>
      <vt:lpstr>Gráfica 33</vt:lpstr>
      <vt:lpstr>Gráfica 34</vt:lpstr>
      <vt:lpstr>Tabla 3</vt:lpstr>
      <vt:lpstr>Gráfica 35</vt:lpstr>
      <vt:lpstr>Gráfica 36</vt:lpstr>
      <vt:lpstr>Gráfica 37</vt:lpstr>
      <vt:lpstr>Tabla 4</vt:lpstr>
      <vt:lpstr>Gráfica 38</vt:lpstr>
      <vt:lpstr>Gráfica 39</vt:lpstr>
      <vt:lpstr>Gráfica 40</vt:lpstr>
      <vt:lpstr>Gráfica 41</vt:lpstr>
      <vt:lpstr>Tabla 5</vt:lpstr>
      <vt:lpstr>Gráfica 42</vt:lpstr>
      <vt:lpstr>Gráfica 43</vt:lpstr>
      <vt:lpstr>Tabla 6</vt:lpstr>
      <vt:lpstr>Gráfica 44</vt:lpstr>
      <vt:lpstr>Gráfica 45</vt:lpstr>
      <vt:lpstr>Tabla 7</vt:lpstr>
      <vt:lpstr>Gráfica 46</vt:lpstr>
      <vt:lpstr>Tabla 8</vt:lpstr>
      <vt:lpstr>Gráfica 47</vt:lpstr>
      <vt:lpstr>Tabla 9</vt:lpstr>
      <vt:lpstr>Tabla 10</vt:lpstr>
      <vt:lpstr>Gráfica 48</vt:lpstr>
      <vt:lpstr>Caja 2 Gráfica 1</vt:lpstr>
      <vt:lpstr>Caja 2 Tabla 1</vt:lpstr>
      <vt:lpstr>Caja 2 Gráfica 2</vt:lpstr>
      <vt:lpstr>Tabla 11</vt:lpstr>
      <vt:lpstr>Gráfica 49</vt:lpstr>
      <vt:lpstr>Gráfica 50</vt:lpstr>
      <vt:lpstr>Gráfica 51</vt:lpstr>
      <vt:lpstr>Gráfica 52</vt:lpstr>
      <vt:lpstr>Gráfica 53</vt:lpstr>
      <vt:lpstr>Gráfica 54</vt:lpstr>
      <vt:lpstr>Gráfica 55 </vt:lpstr>
      <vt:lpstr>Tabla 12</vt:lpstr>
      <vt:lpstr>Gráfica 56</vt:lpstr>
      <vt:lpstr>Gráfica 57</vt:lpstr>
      <vt:lpstr>Gráfica 58</vt:lpstr>
      <vt:lpstr>Tabla 13</vt:lpstr>
      <vt:lpstr>Gráfica 59</vt:lpstr>
      <vt:lpstr>Gráfica 60</vt:lpstr>
      <vt:lpstr>Tabla 14</vt:lpstr>
      <vt:lpstr>Tabla 15</vt:lpstr>
      <vt:lpstr>Tabla 16</vt:lpstr>
      <vt:lpstr>'Gráfica 28 y 29'!_ftn1</vt:lpstr>
      <vt:lpstr>'Tabla 6'!_ftn1</vt:lpstr>
      <vt:lpstr>'Tabla 6'!_ftnref1</vt:lpstr>
      <vt:lpstr>'Gráfica 32'!_Ref479672480</vt:lpstr>
      <vt:lpstr>'Tabla 10'!_Ref479772480</vt:lpstr>
      <vt:lpstr>'Gráfica 9'!_Ref511911639</vt:lpstr>
      <vt:lpstr>'Gráfica 19'!_Ref512103753</vt:lpstr>
      <vt:lpstr>'Gráfica 27 y Tabla 2'!_Ref512116263</vt:lpstr>
      <vt:lpstr>'Gráfica 13'!_Ref512173133</vt:lpstr>
      <vt:lpstr>'Gráfica 19'!_Ref512173133</vt:lpstr>
      <vt:lpstr>'Gráfica 14 y 15'!_Ref512231288</vt:lpstr>
      <vt:lpstr>'Gráfica 34'!_Ref512506395</vt:lpstr>
      <vt:lpstr>'Tabla 3'!_Ref512508608</vt:lpstr>
      <vt:lpstr>'Gráfica 36'!_Ref512527133</vt:lpstr>
      <vt:lpstr>'Gráfica 37'!_Ref512529881</vt:lpstr>
      <vt:lpstr>'Tabla 16'!_Ref513036854</vt:lpstr>
      <vt:lpstr>'Gráfica 22 y 23'!_Ref513457729</vt:lpstr>
      <vt:lpstr>'Gráfica 16, 17 y 18'!_Ref513628190</vt:lpstr>
      <vt:lpstr>'Tabla 13'!_Ref513756899</vt:lpstr>
      <vt:lpstr>'Tabla 15'!_Ref513760617</vt:lpstr>
      <vt:lpstr>'Gráfica 12'!_Ref513787010</vt:lpstr>
      <vt:lpstr>'Gráfica 52'!_Ref514432519</vt:lpstr>
      <vt:lpstr>'Gráfica 54'!_Ref514436068</vt:lpstr>
      <vt:lpstr>'Tabla 12'!_Ref514438146</vt:lpstr>
      <vt:lpstr>'Gráfica 58'!_Ref514439840</vt:lpstr>
      <vt:lpstr>'Gráfica 27 y Tabla 2'!_Ref514617818</vt:lpstr>
      <vt:lpstr>'Gráfica 28 y 29'!_Ref514617920</vt:lpstr>
      <vt:lpstr>'Gráfica 21 y Tabla 1'!_Ref514675101</vt:lpstr>
      <vt:lpstr>'Gráfica 22 y 23'!_Ref514675236</vt:lpstr>
      <vt:lpstr>'Gráfica 24, 25 y 26'!_Ref514684175</vt:lpstr>
      <vt:lpstr>'Tabla 9'!_Ref516152123</vt:lpstr>
      <vt:lpstr>'Gráfica 20'!_Ref516562306</vt:lpstr>
      <vt:lpstr>'Gráfica 21 y Tabla 1'!_Ref516562792</vt:lpstr>
      <vt:lpstr>'Gráfica 31'!_Ref517104107</vt:lpstr>
      <vt:lpstr>'Gráfica 33'!_Ref517253970</vt:lpstr>
      <vt:lpstr>'Gráfica 56'!_Toc485206986</vt:lpstr>
      <vt:lpstr>'Gráfica 60'!_Toc485206990</vt:lpstr>
      <vt:lpstr>'Tabla 14'!_Toc485207020</vt:lpstr>
      <vt:lpstr>'Gráfica 10'!_Toc518979631</vt:lpstr>
      <vt:lpstr>'Tabla 6'!_Toc518979687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Arenas Pinto</dc:creator>
  <cp:lastModifiedBy>Diana Paola Morales Mora</cp:lastModifiedBy>
  <dcterms:created xsi:type="dcterms:W3CDTF">2014-07-31T19:57:53Z</dcterms:created>
  <dcterms:modified xsi:type="dcterms:W3CDTF">2018-08-16T00:40:53Z</dcterms:modified>
</cp:coreProperties>
</file>